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1 教学工作\研究生推免\2025年\推免工作细则与实施\学院推免生申报通知文件材料\"/>
    </mc:Choice>
  </mc:AlternateContent>
  <xr:revisionPtr revIDLastSave="0" documentId="13_ncr:1_{27F3C722-4080-4FE2-B37C-3AD71E52B627}" xr6:coauthVersionLast="47" xr6:coauthVersionMax="47" xr10:uidLastSave="{00000000-0000-0000-0000-000000000000}"/>
  <workbookProtection workbookAlgorithmName="SHA-512" workbookHashValue="PLJhEeWTRx1Be4C3TtreyT0RU91nu5hHaHAGYK4xvPRLqzmVosK0TRA+7UaWwZInSBptkB/3ewm5mPnQAywdcg==" workbookSaltValue="5k9McK00hfvscxj9TBDPsg==" workbookSpinCount="100000" lockStructure="1"/>
  <bookViews>
    <workbookView xWindow="-113" yWindow="-113" windowWidth="24267" windowHeight="13023" xr2:uid="{B91FF37D-EC42-43C2-9219-B4E5FEA60785}"/>
  </bookViews>
  <sheets>
    <sheet name="信息填写" sheetId="3" r:id="rId1"/>
    <sheet name="志愿服务" sheetId="9" r:id="rId2"/>
    <sheet name="论文专利" sheetId="1" r:id="rId3"/>
    <sheet name="赛事" sheetId="2" r:id="rId4"/>
    <sheet name="兵役" sheetId="5" r:id="rId5"/>
    <sheet name="荣誉" sheetId="4" r:id="rId6"/>
    <sheet name="体育" sheetId="8" state="hidden" r:id="rId7"/>
    <sheet name="美育"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1" i="3" l="1"/>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E20" i="1"/>
  <c r="E19" i="1"/>
  <c r="E18" i="1"/>
  <c r="E17" i="1"/>
  <c r="E16" i="1"/>
  <c r="E29" i="1"/>
  <c r="E28" i="1"/>
  <c r="E27" i="1"/>
  <c r="E26" i="1"/>
  <c r="E25" i="1"/>
  <c r="E10" i="1"/>
  <c r="E11" i="1"/>
  <c r="E9" i="1"/>
  <c r="E8" i="1"/>
  <c r="E7" i="1"/>
  <c r="AD34" i="3"/>
  <c r="AD32" i="3"/>
  <c r="B18" i="3" s="1"/>
  <c r="AD20" i="3"/>
  <c r="A21" i="3"/>
  <c r="A20" i="3"/>
  <c r="A19" i="3"/>
  <c r="A18" i="3"/>
  <c r="A17" i="3"/>
  <c r="A16" i="3"/>
  <c r="A15" i="3"/>
  <c r="A14" i="3"/>
  <c r="R6" i="3"/>
  <c r="W6" i="3" s="1"/>
  <c r="R7" i="3"/>
  <c r="W7" i="3" s="1"/>
  <c r="R8" i="3"/>
  <c r="R9" i="3"/>
  <c r="R10" i="3"/>
  <c r="R11" i="3"/>
  <c r="R12" i="3"/>
  <c r="R13" i="3"/>
  <c r="R14" i="3"/>
  <c r="R15" i="3"/>
  <c r="R16" i="3"/>
  <c r="R17" i="3"/>
  <c r="R18" i="3"/>
  <c r="R19" i="3"/>
  <c r="R20" i="3"/>
  <c r="R21"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8" i="3"/>
  <c r="X9" i="3"/>
  <c r="X10" i="3"/>
  <c r="X11" i="3"/>
  <c r="X12" i="3"/>
  <c r="X13" i="3"/>
  <c r="X14" i="3"/>
  <c r="X15" i="3"/>
  <c r="X16" i="3"/>
  <c r="X17" i="3"/>
  <c r="X18" i="3"/>
  <c r="X19" i="3"/>
  <c r="X20" i="3"/>
  <c r="X21" i="3"/>
  <c r="X22" i="3"/>
  <c r="X7" i="3"/>
  <c r="AD29" i="3"/>
  <c r="AD28" i="3"/>
  <c r="AD27" i="3"/>
  <c r="AD26" i="3"/>
  <c r="AD25" i="3"/>
  <c r="AD24" i="3"/>
  <c r="AD23" i="3"/>
  <c r="AD22" i="3"/>
  <c r="AD21" i="3"/>
  <c r="AD43" i="3"/>
  <c r="AD42" i="3"/>
  <c r="AD41" i="3"/>
  <c r="AD40" i="3"/>
  <c r="AD39" i="3"/>
  <c r="AD38" i="3"/>
  <c r="AD37" i="3"/>
  <c r="AD36" i="3"/>
  <c r="AD35" i="3"/>
  <c r="L8" i="3"/>
  <c r="L7" i="3"/>
  <c r="L9" i="3"/>
  <c r="L10" i="3"/>
  <c r="L11" i="3"/>
  <c r="L12" i="3"/>
  <c r="L13" i="3"/>
  <c r="L14" i="3"/>
  <c r="L15" i="3"/>
  <c r="L16" i="3"/>
  <c r="L17" i="3"/>
  <c r="L18" i="3"/>
  <c r="L19" i="3"/>
  <c r="L20" i="3"/>
  <c r="L21" i="3"/>
  <c r="AK43" i="3"/>
  <c r="AK42" i="3"/>
  <c r="AK41" i="3"/>
  <c r="AK40" i="3"/>
  <c r="AK39" i="3"/>
  <c r="AK38" i="3"/>
  <c r="AK37" i="3"/>
  <c r="AK36" i="3"/>
  <c r="AK35" i="3"/>
  <c r="AK7" i="3"/>
  <c r="AK8" i="3"/>
  <c r="AK9" i="3"/>
  <c r="AK10" i="3"/>
  <c r="AK11" i="3"/>
  <c r="AK12" i="3"/>
  <c r="AK13" i="3"/>
  <c r="AK14" i="3"/>
  <c r="AK15" i="3"/>
  <c r="AK34" i="3"/>
  <c r="AK21" i="3"/>
  <c r="AK22" i="3"/>
  <c r="AK23" i="3"/>
  <c r="AK24" i="3"/>
  <c r="AK25" i="3"/>
  <c r="AK26" i="3"/>
  <c r="AK27" i="3"/>
  <c r="AK28" i="3"/>
  <c r="AK29" i="3"/>
  <c r="AK20" i="3"/>
  <c r="AC15" i="3"/>
  <c r="AC14" i="3"/>
  <c r="AC13" i="3"/>
  <c r="AC12" i="3"/>
  <c r="AC11" i="3"/>
  <c r="AK6" i="3"/>
  <c r="AC7" i="3"/>
  <c r="AC8" i="3"/>
  <c r="AC9" i="3"/>
  <c r="AC10" i="3"/>
  <c r="AC6"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J24" i="3"/>
  <c r="L6" i="3"/>
  <c r="AD18" i="3" l="1"/>
  <c r="B17" i="3" s="1"/>
  <c r="AK32" i="3"/>
  <c r="B21" i="3" s="1"/>
  <c r="L4" i="3"/>
  <c r="B14" i="3" s="1"/>
  <c r="AK4" i="3"/>
  <c r="B19" i="3" s="1"/>
  <c r="AK18" i="3"/>
  <c r="B20" i="3" s="1"/>
  <c r="AC4" i="3"/>
  <c r="B16" i="3" s="1"/>
  <c r="W54" i="3"/>
  <c r="W4" i="3" s="1"/>
  <c r="B15" i="3" s="1"/>
  <c r="B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Shangguan</author>
  </authors>
  <commentList>
    <comment ref="J5" authorId="0" shapeId="0" xr:uid="{8568D767-3379-4BBE-AE2E-FA0F2AAA13BA}">
      <text>
        <r>
          <rPr>
            <sz val="9"/>
            <color indexed="81"/>
            <rFont val="宋体"/>
            <family val="3"/>
            <charset val="134"/>
          </rPr>
          <t>如果论文为共同作者，请在本人排名中选择共同作者人数。</t>
        </r>
      </text>
    </comment>
  </commentList>
</comments>
</file>

<file path=xl/sharedStrings.xml><?xml version="1.0" encoding="utf-8"?>
<sst xmlns="http://schemas.openxmlformats.org/spreadsheetml/2006/main" count="540" uniqueCount="238">
  <si>
    <t>类别</t>
    <phoneticPr fontId="1" type="noConversion"/>
  </si>
  <si>
    <t>排名</t>
    <phoneticPr fontId="1" type="noConversion"/>
  </si>
  <si>
    <t>得分</t>
    <phoneticPr fontId="1" type="noConversion"/>
  </si>
  <si>
    <t>发明专利</t>
  </si>
  <si>
    <t>特等奖、一等、金</t>
    <phoneticPr fontId="1" type="noConversion"/>
  </si>
  <si>
    <t>A类-国家级</t>
    <phoneticPr fontId="1" type="noConversion"/>
  </si>
  <si>
    <t>二等、银</t>
    <phoneticPr fontId="1" type="noConversion"/>
  </si>
  <si>
    <t>三等、铜</t>
    <phoneticPr fontId="1" type="noConversion"/>
  </si>
  <si>
    <t>A类-省市级</t>
    <phoneticPr fontId="1" type="noConversion"/>
  </si>
  <si>
    <t>B类-国家级</t>
  </si>
  <si>
    <t>B类-省市级</t>
  </si>
  <si>
    <t>C类-国家级</t>
  </si>
  <si>
    <t>C类-省市级</t>
  </si>
  <si>
    <t>条件2</t>
    <phoneticPr fontId="1" type="noConversion"/>
  </si>
  <si>
    <t>系数</t>
    <phoneticPr fontId="1" type="noConversion"/>
  </si>
  <si>
    <t>团队人数</t>
    <phoneticPr fontId="1" type="noConversion"/>
  </si>
  <si>
    <t>赛事</t>
  </si>
  <si>
    <t>赛事级别</t>
    <phoneticPr fontId="1" type="noConversion"/>
  </si>
  <si>
    <t>团队</t>
    <phoneticPr fontId="1" type="noConversion"/>
  </si>
  <si>
    <t>排名</t>
    <phoneticPr fontId="1" type="noConversion"/>
  </si>
  <si>
    <t>奖项级别</t>
    <phoneticPr fontId="1" type="noConversion"/>
  </si>
  <si>
    <t>赛事级别</t>
    <phoneticPr fontId="1" type="noConversion"/>
  </si>
  <si>
    <t>第一作者学生，第二作者教师</t>
  </si>
  <si>
    <t>第一作者学生，第二作者教师</t>
    <phoneticPr fontId="1" type="noConversion"/>
  </si>
  <si>
    <t>第一作者教师，第二作者学生</t>
  </si>
  <si>
    <t>第一作者教师，第二作者学生</t>
    <phoneticPr fontId="1" type="noConversion"/>
  </si>
  <si>
    <t>第一作者学生，第二作者学生</t>
  </si>
  <si>
    <t>第一作者学生，第二作者学生</t>
    <phoneticPr fontId="1" type="noConversion"/>
  </si>
  <si>
    <t>类别维护</t>
    <phoneticPr fontId="1" type="noConversion"/>
  </si>
  <si>
    <t>校优秀学生标兵</t>
    <phoneticPr fontId="1" type="noConversion"/>
  </si>
  <si>
    <t>校优秀团员</t>
    <phoneticPr fontId="1" type="noConversion"/>
  </si>
  <si>
    <t>校优秀党员</t>
    <phoneticPr fontId="1" type="noConversion"/>
  </si>
  <si>
    <t>校优秀学生干部</t>
    <phoneticPr fontId="1" type="noConversion"/>
  </si>
  <si>
    <t>校优秀团干部</t>
    <phoneticPr fontId="1" type="noConversion"/>
  </si>
  <si>
    <t>校优秀党务工作者</t>
    <phoneticPr fontId="1" type="noConversion"/>
  </si>
  <si>
    <t>荣誉称号</t>
    <phoneticPr fontId="1" type="noConversion"/>
  </si>
  <si>
    <t>校社会工作积极分子</t>
    <phoneticPr fontId="1" type="noConversion"/>
  </si>
  <si>
    <t>校优秀学生</t>
  </si>
  <si>
    <t>校大学生艺术团优秀团员</t>
  </si>
  <si>
    <t>竞赛名称</t>
    <phoneticPr fontId="1" type="noConversion"/>
  </si>
  <si>
    <t>备注：
“上图杯”先进成图技术与创新设计大赛机械类计算机二维图形绘制竞赛、三维造型竞赛团体奖分数五人均分，个人奖不加分，学生在校期间所获该赛项加分分别仅就高计算一次。“上图杯”先进成图技术与创新设计大赛创新设计竞赛参照学院加分办法进行计算。</t>
    <phoneticPr fontId="1" type="noConversion"/>
  </si>
  <si>
    <t>待定类别</t>
    <phoneticPr fontId="1" type="noConversion"/>
  </si>
  <si>
    <t>待定</t>
    <phoneticPr fontId="1" type="noConversion"/>
  </si>
  <si>
    <t>清单外竞赛</t>
    <phoneticPr fontId="1" type="noConversion"/>
  </si>
  <si>
    <t>匹配类别</t>
    <phoneticPr fontId="1" type="noConversion"/>
  </si>
  <si>
    <t>清单外荣誉</t>
    <phoneticPr fontId="1" type="noConversion"/>
  </si>
  <si>
    <t>全国大学生艺术展演1-2等奖</t>
  </si>
  <si>
    <t>全国大学生艺术展演3等奖</t>
  </si>
  <si>
    <t>全国大学生艺术展演上海市赛事1等奖</t>
  </si>
  <si>
    <t>全国大学生艺术展演上海市赛事2-3等奖</t>
  </si>
  <si>
    <t>其他由政府主办的全国美育赛事1-2等奖</t>
  </si>
  <si>
    <t>其他由政府主办的上海市美育赛事1等奖</t>
  </si>
  <si>
    <t>加分美育赛事</t>
    <phoneticPr fontId="1" type="noConversion"/>
  </si>
  <si>
    <t>清单外赛事</t>
    <phoneticPr fontId="1" type="noConversion"/>
  </si>
  <si>
    <t>待定</t>
    <phoneticPr fontId="1" type="noConversion"/>
  </si>
  <si>
    <t>加分体育赛事</t>
  </si>
  <si>
    <t>亚洲运动会（含亚洲单项锦标赛）1-6名</t>
  </si>
  <si>
    <t>全国运动会（含全国单项锦标赛）1-3名</t>
  </si>
  <si>
    <t>全国运动会（含全国单项锦标赛）4-6名</t>
  </si>
  <si>
    <t>全国大学生运动会(含全国大学生单项锦标赛)1-3名</t>
  </si>
  <si>
    <t>全国高等农业院校体育比赛1-3名</t>
  </si>
  <si>
    <t>全国运动会（含全国单项锦标赛）7-12名</t>
  </si>
  <si>
    <t>全国大学生运动会(含全国大学生单项锦标赛)4-6名</t>
  </si>
  <si>
    <t>全国高等农业院校体育比赛4-6名</t>
  </si>
  <si>
    <t>其他由政府主办的全国水上运动赛事1-2名</t>
  </si>
  <si>
    <t>华东区高等农业院校体育比赛第1名</t>
  </si>
  <si>
    <t>上海市大学生体育比赛第1名</t>
  </si>
  <si>
    <t>已服满兵役</t>
    <phoneticPr fontId="1" type="noConversion"/>
  </si>
  <si>
    <t>无</t>
    <phoneticPr fontId="1" type="noConversion"/>
  </si>
  <si>
    <t>荣立三等功</t>
    <phoneticPr fontId="1" type="noConversion"/>
  </si>
  <si>
    <t>被评为“四有优秀士兵”二次</t>
    <phoneticPr fontId="1" type="noConversion"/>
  </si>
  <si>
    <t>被评为“四有优秀士兵”一次</t>
    <phoneticPr fontId="1" type="noConversion"/>
  </si>
  <si>
    <t>其他荣誉</t>
    <phoneticPr fontId="1" type="noConversion"/>
  </si>
  <si>
    <t>无兵役</t>
    <phoneticPr fontId="1" type="noConversion"/>
  </si>
  <si>
    <t>无</t>
    <phoneticPr fontId="1" type="noConversion"/>
  </si>
  <si>
    <t>学号：</t>
    <phoneticPr fontId="1" type="noConversion"/>
  </si>
  <si>
    <t>姓名：</t>
    <phoneticPr fontId="1" type="noConversion"/>
  </si>
  <si>
    <t>作者署名情况</t>
  </si>
  <si>
    <t>作者署名情况</t>
    <phoneticPr fontId="1" type="noConversion"/>
  </si>
  <si>
    <t>论文、专利填写区：</t>
    <phoneticPr fontId="1" type="noConversion"/>
  </si>
  <si>
    <t>申请人只能有一次以非第一作者成果加分，且此成果的第一作者应为本校相关学科（专业）的师生。</t>
    <phoneticPr fontId="1" type="noConversion"/>
  </si>
  <si>
    <t>2作项数</t>
    <phoneticPr fontId="1" type="noConversion"/>
  </si>
  <si>
    <t>论文、专利总得分：</t>
    <phoneticPr fontId="1" type="noConversion"/>
  </si>
  <si>
    <t>赛事填写区：</t>
    <phoneticPr fontId="1" type="noConversion"/>
  </si>
  <si>
    <t>其他</t>
    <phoneticPr fontId="1" type="noConversion"/>
  </si>
  <si>
    <t>论文专利名称
（请填写）</t>
    <phoneticPr fontId="1" type="noConversion"/>
  </si>
  <si>
    <t>类别
（请选择）</t>
    <phoneticPr fontId="1" type="noConversion"/>
  </si>
  <si>
    <t>发表日期
（请填写）</t>
    <phoneticPr fontId="1" type="noConversion"/>
  </si>
  <si>
    <t>作者署名情况
（请选择）</t>
    <phoneticPr fontId="1" type="noConversion"/>
  </si>
  <si>
    <t>本项匹配得分</t>
    <phoneticPr fontId="1" type="noConversion"/>
  </si>
  <si>
    <t>获奖项目名称（请填写）</t>
    <phoneticPr fontId="1" type="noConversion"/>
  </si>
  <si>
    <t>参加的赛项名称（请选择）</t>
    <phoneticPr fontId="1" type="noConversion"/>
  </si>
  <si>
    <t>获奖年月
（请填写）</t>
    <phoneticPr fontId="1" type="noConversion"/>
  </si>
  <si>
    <t>获奖等级
（请选择）</t>
    <phoneticPr fontId="1" type="noConversion"/>
  </si>
  <si>
    <t>其他备注</t>
    <phoneticPr fontId="1" type="noConversion"/>
  </si>
  <si>
    <t>比赛级别
（请核对）</t>
    <phoneticPr fontId="1" type="noConversion"/>
  </si>
  <si>
    <t>团队人数
（请选择）</t>
    <phoneticPr fontId="1" type="noConversion"/>
  </si>
  <si>
    <t>自己排名
（请选择）</t>
    <phoneticPr fontId="1" type="noConversion"/>
  </si>
  <si>
    <t>匹配得分</t>
    <phoneticPr fontId="1" type="noConversion"/>
  </si>
  <si>
    <t>赛事总得分：</t>
    <phoneticPr fontId="1" type="noConversion"/>
  </si>
  <si>
    <t>自评分
（请填写）</t>
    <phoneticPr fontId="1" type="noConversion"/>
  </si>
  <si>
    <t>本表继续</t>
    <phoneticPr fontId="1" type="noConversion"/>
  </si>
  <si>
    <t>----&gt;</t>
    <phoneticPr fontId="1" type="noConversion"/>
  </si>
  <si>
    <t>兵役填写区：</t>
    <phoneticPr fontId="1" type="noConversion"/>
  </si>
  <si>
    <t>兵役总得分：</t>
    <phoneticPr fontId="1" type="noConversion"/>
  </si>
  <si>
    <t>服兵役</t>
    <phoneticPr fontId="1" type="noConversion"/>
  </si>
  <si>
    <t>获得荣誉</t>
    <phoneticPr fontId="1" type="noConversion"/>
  </si>
  <si>
    <t>获得荣誉
（请选择）</t>
    <phoneticPr fontId="1" type="noConversion"/>
  </si>
  <si>
    <t>是否服兵役
（请选择）</t>
    <phoneticPr fontId="1" type="noConversion"/>
  </si>
  <si>
    <t>|</t>
    <phoneticPr fontId="1" type="noConversion"/>
  </si>
  <si>
    <t>荣誉填写区：</t>
    <phoneticPr fontId="1" type="noConversion"/>
  </si>
  <si>
    <t>荣誉称号
（请选择）</t>
    <phoneticPr fontId="1" type="noConversion"/>
  </si>
  <si>
    <t>获得日期
（请填写）</t>
    <phoneticPr fontId="1" type="noConversion"/>
  </si>
  <si>
    <t>荣誉总得分：</t>
    <phoneticPr fontId="1" type="noConversion"/>
  </si>
  <si>
    <t>体育填写区：</t>
    <phoneticPr fontId="1" type="noConversion"/>
  </si>
  <si>
    <t>加分体育赛事
（请选择）</t>
    <phoneticPr fontId="1" type="noConversion"/>
  </si>
  <si>
    <t>体育总得分：</t>
    <phoneticPr fontId="1" type="noConversion"/>
  </si>
  <si>
    <t>美育填写区：</t>
    <phoneticPr fontId="1" type="noConversion"/>
  </si>
  <si>
    <t>加分美育赛事
（请选择）</t>
    <phoneticPr fontId="1" type="noConversion"/>
  </si>
  <si>
    <t>美育总得分：</t>
    <phoneticPr fontId="1" type="noConversion"/>
  </si>
  <si>
    <t>本表填写到此结束</t>
    <phoneticPr fontId="1" type="noConversion"/>
  </si>
  <si>
    <t>本表填写到此列结束，注意下方三项填写</t>
    <phoneticPr fontId="1" type="noConversion"/>
  </si>
  <si>
    <t>||</t>
    <phoneticPr fontId="1" type="noConversion"/>
  </si>
  <si>
    <t>非 A、B 类赛事加分总值不超过 1.2。</t>
    <phoneticPr fontId="1" type="noConversion"/>
  </si>
  <si>
    <t>C类、待定类别总得分</t>
    <phoneticPr fontId="1" type="noConversion"/>
  </si>
  <si>
    <t>六项总得分：</t>
    <phoneticPr fontId="1" type="noConversion"/>
  </si>
  <si>
    <t>====</t>
    <phoneticPr fontId="1" type="noConversion"/>
  </si>
  <si>
    <t>A类-国家级-平</t>
    <phoneticPr fontId="1" type="noConversion"/>
  </si>
  <si>
    <t>A类-省市级-平</t>
    <phoneticPr fontId="1" type="noConversion"/>
  </si>
  <si>
    <t>B类-国家级-平</t>
    <phoneticPr fontId="1" type="noConversion"/>
  </si>
  <si>
    <t>B类-省市级-平</t>
    <phoneticPr fontId="1" type="noConversion"/>
  </si>
  <si>
    <t>C类-国家级-平</t>
    <phoneticPr fontId="1" type="noConversion"/>
  </si>
  <si>
    <t>C类-省市级-平</t>
    <phoneticPr fontId="1" type="noConversion"/>
  </si>
  <si>
    <t>说明：“-平”表示需要按平均计分。</t>
    <phoneticPr fontId="1" type="noConversion"/>
  </si>
  <si>
    <t>提醒：赛事填写请看左下区域的规则提示。</t>
    <phoneticPr fontId="1" type="noConversion"/>
  </si>
  <si>
    <t>赛事填写提示：</t>
    <phoneticPr fontId="1" type="noConversion"/>
  </si>
  <si>
    <t>A-全国大学生电子设计竞赛</t>
  </si>
  <si>
    <t>A-全国大学生数学建模竞赛</t>
  </si>
  <si>
    <t>A-全国大学生英语竞赛（特等奖）</t>
  </si>
  <si>
    <t>A-全国大学生创新创业训练计划年会展示</t>
  </si>
  <si>
    <t>A-上海市大学生电子设计竞赛-TI杯</t>
  </si>
  <si>
    <t>A-全国大学生数学建模竞赛（上海赛区）</t>
  </si>
  <si>
    <t>A-上海市大学生创新创业训练计划成果展</t>
  </si>
  <si>
    <t>B-全国大学生英语竞赛（一等奖）</t>
  </si>
  <si>
    <t>B-全国大学生化学实验邀请赛</t>
  </si>
  <si>
    <t>B-“外研社杯”全国英语演讲大赛</t>
  </si>
  <si>
    <t>B-全国大学生电子商务“创新、创意及创业”挑战赛</t>
  </si>
  <si>
    <t>B-全国大学生机械创新设计大赛</t>
  </si>
  <si>
    <t>B-全国大学生智能汽车竞赛</t>
  </si>
  <si>
    <t>B-全国大学生广告艺术大赛</t>
  </si>
  <si>
    <t>B-全国大学生物流设计大赛</t>
  </si>
  <si>
    <t>B-全国大学生物理实验竞赛</t>
  </si>
  <si>
    <t>B-中国诗词大会</t>
  </si>
  <si>
    <t>B-中华经典诵写讲大赛</t>
  </si>
  <si>
    <t>B-上海大学生化学实验竞赛</t>
  </si>
  <si>
    <t>B-“外研社杯”全国英语演讲大赛（上海赛区）</t>
  </si>
  <si>
    <t>B-全国大学生电子商务“创新、创意及创业”挑战赛（上海赛区）</t>
  </si>
  <si>
    <t>B-上海市大学生机械工程创新大赛</t>
  </si>
  <si>
    <t>B-全国大学生智能汽车竞赛（华东赛区）</t>
  </si>
  <si>
    <t>B-全国大学生广告艺术大赛（上海赛区）</t>
  </si>
  <si>
    <t>B-“汇创青春”——上海大学生文化创意作品展示活动</t>
  </si>
  <si>
    <t>B-“知行杯”上海市大学生社会实践大赛</t>
  </si>
  <si>
    <t>B-陈嘉庚青少年发明奖(上海)</t>
  </si>
  <si>
    <t>B-上海高校学生创造发明“科技创业杯”奖</t>
  </si>
  <si>
    <t>C-“西门子杯”中国智能制造挑战赛</t>
  </si>
  <si>
    <t>C-全国三维数字化创新设计大赛</t>
  </si>
  <si>
    <t>C-蓝桥杯全国软件和信息技术专业人才大赛（电子类）</t>
  </si>
  <si>
    <t>C-全国大学生先进成图技术与产品信息建模创新大赛</t>
  </si>
  <si>
    <t>C-全国海洋航行器设计与制作大赛</t>
  </si>
  <si>
    <t>C-清华 IE 亮剑全国工业工程应用案例大赛</t>
  </si>
  <si>
    <t>C-全国大学生工业工程与精益管理创新大赛</t>
  </si>
  <si>
    <t>C-中国大学生机械工程创新创意大赛</t>
  </si>
  <si>
    <t>C-“云丰杯”全国绿色供应链与逆向物流设计大赛</t>
  </si>
  <si>
    <t>C-美国大学生数学建模竞赛（MCM)</t>
  </si>
  <si>
    <t>C-iCAN国际创新创业大赛</t>
  </si>
  <si>
    <t>C-“西门子杯”中国智能制造挑战赛（华东赛区）</t>
  </si>
  <si>
    <t>C-全国三维数字化创新设计大赛（上海赛区）</t>
  </si>
  <si>
    <t>C-上海市大学生计算机应用能力大赛</t>
  </si>
  <si>
    <t>C-上海市大学生数学竞赛</t>
  </si>
  <si>
    <t>C-上海市大学生“创造杯”大赛</t>
  </si>
  <si>
    <t>Outstanding Winner、Finalist</t>
    <phoneticPr fontId="1" type="noConversion"/>
  </si>
  <si>
    <t>Meritorious Winner</t>
    <phoneticPr fontId="1" type="noConversion"/>
  </si>
  <si>
    <t>美国大学生数学建模竞赛（MCM)
--Outstanding Winner(美赛特等奖)和Finalist(美赛特等奖提名)认定为一等奖、Meritorious Winner(美赛一等奖)认定为二等奖、Honorable Mention(美赛二等奖)认定为三等奖
--Successful Participant(成功参赛奖)不加分</t>
    <phoneticPr fontId="1" type="noConversion"/>
  </si>
  <si>
    <t>Honorable Mention</t>
    <phoneticPr fontId="1" type="noConversion"/>
  </si>
  <si>
    <t>1.SCI、SSCI或EI收录</t>
    <phoneticPr fontId="1" type="noConversion"/>
  </si>
  <si>
    <t>2.CSCD（含扩展库）</t>
    <phoneticPr fontId="1" type="noConversion"/>
  </si>
  <si>
    <t>3.CSSCI（含扩展库）</t>
    <phoneticPr fontId="1" type="noConversion"/>
  </si>
  <si>
    <t>期刊名称
（请填写）</t>
    <phoneticPr fontId="1" type="noConversion"/>
  </si>
  <si>
    <t>志愿服务填写区：</t>
    <phoneticPr fontId="1" type="noConversion"/>
  </si>
  <si>
    <t>志愿服务总得分：</t>
    <phoneticPr fontId="1" type="noConversion"/>
  </si>
  <si>
    <t>是否优秀志愿者
（请选择）</t>
    <phoneticPr fontId="1" type="noConversion"/>
  </si>
  <si>
    <t>活动名称
（请填写）</t>
    <phoneticPr fontId="1" type="noConversion"/>
  </si>
  <si>
    <t>荣誉级别</t>
    <phoneticPr fontId="1" type="noConversion"/>
  </si>
  <si>
    <t>荣誉级别
（请选择）</t>
    <phoneticPr fontId="1" type="noConversion"/>
  </si>
  <si>
    <t>国家级</t>
    <phoneticPr fontId="1" type="noConversion"/>
  </si>
  <si>
    <t>省市级</t>
    <phoneticPr fontId="1" type="noConversion"/>
  </si>
  <si>
    <t>国际组织实习填写区：</t>
    <phoneticPr fontId="1" type="noConversion"/>
  </si>
  <si>
    <t>国际组织实习名称
（请填写）</t>
    <phoneticPr fontId="1" type="noConversion"/>
  </si>
  <si>
    <t>起止时间
（请填写）</t>
    <phoneticPr fontId="1" type="noConversion"/>
  </si>
  <si>
    <t>实习期3个月以上（请选择）</t>
    <phoneticPr fontId="1" type="noConversion"/>
  </si>
  <si>
    <t>同一赛事重复标记</t>
    <phoneticPr fontId="1" type="noConversion"/>
  </si>
  <si>
    <t>分项计分：</t>
    <phoneticPr fontId="1" type="noConversion"/>
  </si>
  <si>
    <t>国际组织实习总得分：</t>
    <phoneticPr fontId="1" type="noConversion"/>
  </si>
  <si>
    <t>B-上海市青少年“明日科技之星”评选活动</t>
    <phoneticPr fontId="1" type="noConversion"/>
  </si>
  <si>
    <t>C-上海市大学生工业工程应用与创新大赛</t>
    <phoneticPr fontId="1" type="noConversion"/>
  </si>
  <si>
    <t>C-全国高校智慧渔业设计大赛</t>
    <phoneticPr fontId="1" type="noConversion"/>
  </si>
  <si>
    <t>C-一带一路暨金砖国家技能发展与技术创新大赛集成电路设计与应用大赛</t>
    <phoneticPr fontId="1" type="noConversion"/>
  </si>
  <si>
    <t>C类-省市级</t>
    <phoneticPr fontId="1" type="noConversion"/>
  </si>
  <si>
    <t>提示信息：“信息填写”sheet中字段请务必按照“论文专利、赛事、兵役、荣誉、体育、美育、志愿服务、国际组织实习”sheet的相关字段填写，如“信息填写”sheet中“赛事级别”一项，须严格按照“赛事”sheet中“赛事级别”填写，例A类-国家级或C类-省市级等。
表格中只需填写（标注为“请填写”、“请选择”的相关项），分数会自动计算，自己进行核对。请不要修改表格中其他内容。</t>
    <phoneticPr fontId="1" type="noConversion"/>
  </si>
  <si>
    <t>是否</t>
    <phoneticPr fontId="1" type="noConversion"/>
  </si>
  <si>
    <t>是</t>
    <phoneticPr fontId="1" type="noConversion"/>
  </si>
  <si>
    <t>否</t>
    <phoneticPr fontId="1" type="noConversion"/>
  </si>
  <si>
    <t>A-ICPC国际大学生程序设计竞赛</t>
    <phoneticPr fontId="1" type="noConversion"/>
  </si>
  <si>
    <t>A-ICPC国际大学生程序设计竞赛（亚洲区各站点）</t>
    <phoneticPr fontId="1" type="noConversion"/>
  </si>
  <si>
    <t>B-上海市大学生节能减排社会实践与科技竞赛</t>
    <phoneticPr fontId="1" type="noConversion"/>
  </si>
  <si>
    <t>B-全国大学生节能减排社会实践与科技竞赛</t>
    <phoneticPr fontId="1" type="noConversion"/>
  </si>
  <si>
    <t>C-全国大学生机器人大赛</t>
    <phoneticPr fontId="1" type="noConversion"/>
  </si>
  <si>
    <t>A+类-国家级</t>
    <phoneticPr fontId="1" type="noConversion"/>
  </si>
  <si>
    <t>A+类-省市级</t>
    <phoneticPr fontId="1" type="noConversion"/>
  </si>
  <si>
    <t>A+类-国家级-平</t>
    <phoneticPr fontId="1" type="noConversion"/>
  </si>
  <si>
    <t>A+类-省市级-平</t>
    <phoneticPr fontId="1" type="noConversion"/>
  </si>
  <si>
    <t>A+-中国国际大学生创新大赛</t>
    <phoneticPr fontId="1" type="noConversion"/>
  </si>
  <si>
    <t>A+-“挑战杯”/“创青春”全国大学生课外学术科技作品竞赛</t>
    <phoneticPr fontId="1" type="noConversion"/>
  </si>
  <si>
    <t>A+-“挑战杯”/“创青春”中国大学生创业计划竞赛</t>
    <phoneticPr fontId="1" type="noConversion"/>
  </si>
  <si>
    <t>A+-中国国际大学生创新大赛（上海赛区）</t>
    <phoneticPr fontId="1" type="noConversion"/>
  </si>
  <si>
    <t>A+-“挑战杯”/“创青春”上海市大学生课外学术科技作品竞赛</t>
    <phoneticPr fontId="1" type="noConversion"/>
  </si>
  <si>
    <t>A+-“挑战杯”/“创青春”上海市大学生创业计划竞赛</t>
    <phoneticPr fontId="1" type="noConversion"/>
  </si>
  <si>
    <t>共同作者</t>
    <phoneticPr fontId="1" type="noConversion"/>
  </si>
  <si>
    <t>本人排名 or
共同作者人数
(请选择）</t>
    <phoneticPr fontId="1" type="noConversion"/>
  </si>
  <si>
    <t>B-中国大学生工程实践与创新能力大赛</t>
    <phoneticPr fontId="1" type="noConversion"/>
  </si>
  <si>
    <r>
      <t>B-</t>
    </r>
    <r>
      <rPr>
        <sz val="11"/>
        <color theme="1"/>
        <rFont val="等线"/>
        <family val="3"/>
        <charset val="134"/>
        <scheme val="minor"/>
      </rPr>
      <t>上海市大学生工程实践与创新能力大赛</t>
    </r>
    <phoneticPr fontId="1" type="noConversion"/>
  </si>
  <si>
    <t>C-蓝桥杯全国软件和信息技术专业人才大赛（电子类）（上海赛区）</t>
    <phoneticPr fontId="1" type="noConversion"/>
  </si>
  <si>
    <t>C-全国大学生数学竞赛</t>
    <phoneticPr fontId="1" type="noConversion"/>
  </si>
  <si>
    <t>C-中国高校智能机器人创意大赛</t>
    <phoneticPr fontId="1" type="noConversion"/>
  </si>
  <si>
    <t>C-高校电气电子工程创新大赛</t>
    <phoneticPr fontId="1" type="noConversion"/>
  </si>
  <si>
    <t>C-“中国电机工程学会杯”全国大学生电工数学建模竞赛</t>
    <phoneticPr fontId="1" type="noConversion"/>
  </si>
  <si>
    <t>C-上海市大学生物理实验竞赛</t>
    <phoneticPr fontId="1" type="noConversion"/>
  </si>
  <si>
    <t>C-“上图杯”先进成图技术与创新设计大赛</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</si>
</sst>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charset val="134"/>
      <scheme val="minor"/>
    </font>
    <font>
      <sz val="9"/>
      <name val="等线"/>
      <family val="2"/>
      <charset val="134"/>
      <scheme val="minor"/>
    </font>
    <font>
      <b/>
      <sz val="11"/>
      <color rgb="FFFFFF00"/>
      <name val="等线"/>
      <family val="3"/>
      <charset val="134"/>
      <scheme val="minor"/>
    </font>
    <font>
      <sz val="11"/>
      <color rgb="FFC00000"/>
      <name val="等线"/>
      <family val="2"/>
      <charset val="134"/>
      <scheme val="minor"/>
    </font>
    <font>
      <sz val="11"/>
      <color rgb="FFC00000"/>
      <name val="等线"/>
      <family val="3"/>
      <charset val="134"/>
      <scheme val="minor"/>
    </font>
    <font>
      <b/>
      <sz val="11"/>
      <color rgb="FFC00000"/>
      <name val="等线"/>
      <family val="3"/>
      <charset val="134"/>
      <scheme val="minor"/>
    </font>
    <font>
      <sz val="11"/>
      <color rgb="FFFF0000"/>
      <name val="等线"/>
      <family val="2"/>
      <charset val="134"/>
      <scheme val="minor"/>
    </font>
    <font>
      <sz val="11"/>
      <color theme="1"/>
      <name val="等线"/>
      <family val="3"/>
      <charset val="134"/>
      <scheme val="minor"/>
    </font>
    <font>
      <sz val="9"/>
      <color indexed="81"/>
      <name val="宋体"/>
      <family val="3"/>
      <charset val="134"/>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2" fillId="5" borderId="0" xfId="0" applyFont="1" applyFill="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5" xfId="0" applyBorder="1" applyProtection="1">
      <alignment vertical="center"/>
      <protection locked="0"/>
    </xf>
    <xf numFmtId="0" fontId="0" fillId="0" borderId="7" xfId="0" applyBorder="1" applyProtection="1">
      <alignment vertical="center"/>
      <protection locked="0"/>
    </xf>
    <xf numFmtId="0" fontId="0" fillId="0" borderId="0" xfId="0"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lef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2" borderId="0" xfId="0" applyFill="1" applyAlignment="1" applyProtection="1">
      <alignment vertical="center" wrapText="1"/>
      <protection locked="0"/>
    </xf>
    <xf numFmtId="0" fontId="0" fillId="2" borderId="0" xfId="0" applyFill="1" applyProtection="1">
      <alignment vertical="center"/>
      <protection locked="0"/>
    </xf>
    <xf numFmtId="0" fontId="3" fillId="0" borderId="0" xfId="0" applyFont="1" applyAlignment="1" applyProtection="1">
      <alignment horizontal="left" vertical="center"/>
      <protection locked="0"/>
    </xf>
    <xf numFmtId="0" fontId="4" fillId="0" borderId="0" xfId="0" quotePrefix="1"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Protection="1">
      <alignment vertical="center"/>
      <protection locked="0"/>
    </xf>
    <xf numFmtId="0" fontId="0" fillId="0" borderId="0" xfId="0" applyAlignment="1" applyProtection="1">
      <alignment horizontal="right" vertical="center"/>
      <protection locked="0"/>
    </xf>
    <xf numFmtId="0" fontId="3" fillId="0" borderId="0" xfId="0" applyFont="1" applyAlignment="1" applyProtection="1">
      <alignment horizontal="center" vertical="center"/>
      <protection locked="0"/>
    </xf>
    <xf numFmtId="0" fontId="4" fillId="0" borderId="0" xfId="0" applyFont="1" applyProtection="1">
      <alignment vertical="center"/>
      <protection locked="0"/>
    </xf>
    <xf numFmtId="0" fontId="0" fillId="0" borderId="6" xfId="0" applyBorder="1" applyProtection="1">
      <alignment vertical="center"/>
      <protection locked="0"/>
    </xf>
    <xf numFmtId="0" fontId="0" fillId="0" borderId="5"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Protection="1">
      <alignment vertical="center"/>
      <protection locked="0"/>
    </xf>
    <xf numFmtId="0" fontId="0" fillId="8" borderId="0" xfId="0" applyFill="1" applyAlignment="1" applyProtection="1">
      <alignment horizontal="center" vertical="center"/>
      <protection locked="0"/>
    </xf>
    <xf numFmtId="0" fontId="0" fillId="8" borderId="0" xfId="0" applyFill="1" applyProtection="1">
      <alignment vertical="center"/>
      <protection locked="0"/>
    </xf>
    <xf numFmtId="0" fontId="3" fillId="0" borderId="0" xfId="0" quotePrefix="1" applyFont="1" applyAlignment="1" applyProtection="1">
      <alignment horizontal="right" vertical="center"/>
      <protection locked="0"/>
    </xf>
    <xf numFmtId="0" fontId="0" fillId="8" borderId="17" xfId="0" applyFill="1" applyBorder="1" applyProtection="1">
      <alignment vertical="center"/>
      <protection locked="0"/>
    </xf>
    <xf numFmtId="0" fontId="0" fillId="8" borderId="14" xfId="0" applyFill="1" applyBorder="1" applyProtection="1">
      <alignment vertical="center"/>
      <protection locked="0"/>
    </xf>
    <xf numFmtId="0" fontId="0" fillId="8" borderId="13" xfId="0" applyFill="1" applyBorder="1" applyProtection="1">
      <alignment vertical="center"/>
      <protection locked="0"/>
    </xf>
    <xf numFmtId="0" fontId="0" fillId="8" borderId="18" xfId="0" applyFill="1" applyBorder="1" applyProtection="1">
      <alignment vertical="center"/>
      <protection locked="0"/>
    </xf>
    <xf numFmtId="0" fontId="0" fillId="8" borderId="16" xfId="0" applyFill="1" applyBorder="1" applyProtection="1">
      <alignment vertical="center"/>
      <protection locked="0"/>
    </xf>
    <xf numFmtId="0" fontId="0" fillId="8" borderId="15" xfId="0" applyFill="1" applyBorder="1" applyProtection="1">
      <alignment vertical="center"/>
      <protection locked="0"/>
    </xf>
    <xf numFmtId="0" fontId="0" fillId="7" borderId="0" xfId="0" applyFill="1" applyAlignment="1">
      <alignment horizontal="left" vertical="center"/>
    </xf>
    <xf numFmtId="0" fontId="0" fillId="3" borderId="6" xfId="0" applyFill="1" applyBorder="1">
      <alignment vertical="center"/>
    </xf>
    <xf numFmtId="0" fontId="0" fillId="3" borderId="9" xfId="0" applyFill="1" applyBorder="1">
      <alignment vertical="center"/>
    </xf>
    <xf numFmtId="0" fontId="0" fillId="8" borderId="1" xfId="0" applyFill="1" applyBorder="1" applyAlignment="1">
      <alignment horizontal="center" vertical="center"/>
    </xf>
    <xf numFmtId="0" fontId="0" fillId="8" borderId="1" xfId="0" applyFill="1" applyBorder="1">
      <alignment vertical="center"/>
    </xf>
    <xf numFmtId="0" fontId="0" fillId="0" borderId="8" xfId="0" applyBorder="1">
      <alignment vertical="center"/>
    </xf>
    <xf numFmtId="0" fontId="0" fillId="8" borderId="14" xfId="0" applyFill="1" applyBorder="1" applyAlignment="1">
      <alignment horizontal="right" vertical="center"/>
    </xf>
    <xf numFmtId="0" fontId="0" fillId="8" borderId="16" xfId="0" applyFill="1" applyBorder="1">
      <alignment vertical="center"/>
    </xf>
    <xf numFmtId="0" fontId="0" fillId="6" borderId="0" xfId="0" applyFill="1" applyAlignment="1">
      <alignment horizontal="left"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10" xfId="0" applyFill="1" applyBorder="1" applyAlignment="1">
      <alignment vertical="center" wrapText="1"/>
    </xf>
    <xf numFmtId="0" fontId="3" fillId="0" borderId="0" xfId="0" applyFont="1" applyAlignment="1">
      <alignment horizontal="left" vertical="center"/>
    </xf>
    <xf numFmtId="0" fontId="0" fillId="4" borderId="2" xfId="0" applyFill="1" applyBorder="1">
      <alignment vertical="center"/>
    </xf>
    <xf numFmtId="0" fontId="0" fillId="4" borderId="3" xfId="0" applyFill="1" applyBorder="1">
      <alignment vertical="center"/>
    </xf>
    <xf numFmtId="0" fontId="0" fillId="0" borderId="0" xfId="0" applyAlignment="1">
      <alignment horizontal="right" vertical="center"/>
    </xf>
    <xf numFmtId="0" fontId="0" fillId="0" borderId="0" xfId="0" applyAlignment="1">
      <alignment horizontal="left" vertical="center"/>
    </xf>
    <xf numFmtId="0" fontId="3" fillId="0" borderId="0" xfId="0" applyFont="1" applyAlignment="1">
      <alignment horizontal="right" vertical="center"/>
    </xf>
    <xf numFmtId="0" fontId="0" fillId="0" borderId="19" xfId="0" applyBorder="1">
      <alignment vertical="center"/>
    </xf>
    <xf numFmtId="0" fontId="0" fillId="10" borderId="0" xfId="0" applyFill="1">
      <alignment vertical="center"/>
    </xf>
    <xf numFmtId="0" fontId="0" fillId="10" borderId="0" xfId="0" applyFill="1" applyAlignment="1">
      <alignment vertical="center" wrapText="1"/>
    </xf>
    <xf numFmtId="0" fontId="5" fillId="11" borderId="0" xfId="0" applyFont="1" applyFill="1" applyProtection="1">
      <alignment vertical="center"/>
      <protection locked="0"/>
    </xf>
    <xf numFmtId="0" fontId="3" fillId="11" borderId="0" xfId="0" applyFont="1" applyFill="1">
      <alignment vertical="center"/>
    </xf>
    <xf numFmtId="0" fontId="0" fillId="11" borderId="0" xfId="0" applyFill="1">
      <alignment vertical="center"/>
    </xf>
    <xf numFmtId="0" fontId="6" fillId="0" borderId="0" xfId="0" applyFont="1" applyProtection="1">
      <alignment vertical="center"/>
      <protection locked="0"/>
    </xf>
    <xf numFmtId="0" fontId="0" fillId="9" borderId="1" xfId="0" applyFill="1" applyBorder="1">
      <alignment vertical="center"/>
    </xf>
    <xf numFmtId="0" fontId="0" fillId="9" borderId="1" xfId="0" applyFill="1" applyBorder="1" applyAlignment="1">
      <alignment vertical="center" wrapText="1"/>
    </xf>
    <xf numFmtId="0" fontId="0" fillId="0" borderId="13" xfId="0" applyBorder="1">
      <alignment vertical="center"/>
    </xf>
    <xf numFmtId="0" fontId="0" fillId="0" borderId="17" xfId="0" applyBorder="1">
      <alignment vertical="center"/>
    </xf>
    <xf numFmtId="0" fontId="0" fillId="0" borderId="14" xfId="0" applyBorder="1">
      <alignment vertical="center"/>
    </xf>
    <xf numFmtId="0" fontId="0" fillId="0" borderId="20" xfId="0" applyBorder="1">
      <alignment vertical="center"/>
    </xf>
    <xf numFmtId="0" fontId="0" fillId="0" borderId="21" xfId="0" applyBorder="1">
      <alignment vertical="center"/>
    </xf>
    <xf numFmtId="0" fontId="0" fillId="0" borderId="15" xfId="0" applyBorder="1">
      <alignment vertical="center"/>
    </xf>
    <xf numFmtId="0" fontId="0" fillId="0" borderId="18" xfId="0" applyBorder="1">
      <alignment vertical="center"/>
    </xf>
    <xf numFmtId="0" fontId="0" fillId="0" borderId="16" xfId="0" applyBorder="1">
      <alignment vertical="center"/>
    </xf>
    <xf numFmtId="0" fontId="0" fillId="4" borderId="3" xfId="0" applyFill="1" applyBorder="1" applyAlignment="1" applyProtection="1">
      <alignment vertical="center" wrapText="1"/>
      <protection locked="0"/>
    </xf>
    <xf numFmtId="0" fontId="0" fillId="4" borderId="4" xfId="0" applyFill="1" applyBorder="1">
      <alignment vertical="center"/>
    </xf>
    <xf numFmtId="0" fontId="0" fillId="0" borderId="22" xfId="0" applyBorder="1">
      <alignment vertical="center"/>
    </xf>
    <xf numFmtId="0" fontId="0" fillId="7" borderId="23" xfId="0" applyFill="1" applyBorder="1">
      <alignment vertical="center"/>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12" borderId="1" xfId="0" applyFill="1" applyBorder="1">
      <alignment vertical="center"/>
    </xf>
    <xf numFmtId="0" fontId="0" fillId="12" borderId="1" xfId="0" applyFill="1" applyBorder="1" applyAlignment="1">
      <alignment vertical="center" wrapText="1"/>
    </xf>
    <xf numFmtId="0" fontId="0" fillId="3" borderId="1" xfId="0" applyFill="1" applyBorder="1">
      <alignment vertical="center"/>
    </xf>
    <xf numFmtId="0" fontId="0" fillId="13" borderId="1" xfId="0" applyFill="1" applyBorder="1">
      <alignment vertical="center"/>
    </xf>
    <xf numFmtId="0" fontId="0" fillId="8" borderId="1" xfId="0" applyFill="1" applyBorder="1" applyAlignment="1">
      <alignment horizontal="left" vertical="center" wrapText="1"/>
    </xf>
    <xf numFmtId="0" fontId="0" fillId="8" borderId="13" xfId="0" applyFill="1" applyBorder="1" applyAlignment="1">
      <alignment horizontal="center" vertical="center"/>
    </xf>
    <xf numFmtId="0" fontId="0" fillId="8" borderId="17" xfId="0" applyFill="1" applyBorder="1" applyAlignment="1">
      <alignment horizontal="center" vertical="center"/>
    </xf>
    <xf numFmtId="0" fontId="0" fillId="8" borderId="15" xfId="0" applyFill="1" applyBorder="1" applyAlignment="1">
      <alignment horizontal="center" vertical="center"/>
    </xf>
    <xf numFmtId="0" fontId="0" fillId="8" borderId="18" xfId="0" applyFill="1" applyBorder="1" applyAlignment="1">
      <alignment horizontal="center" vertical="center"/>
    </xf>
    <xf numFmtId="0" fontId="5" fillId="2"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83820</xdr:colOff>
      <xdr:row>28</xdr:row>
      <xdr:rowOff>60960</xdr:rowOff>
    </xdr:from>
    <xdr:to>
      <xdr:col>10</xdr:col>
      <xdr:colOff>92238</xdr:colOff>
      <xdr:row>68</xdr:row>
      <xdr:rowOff>122936</xdr:rowOff>
    </xdr:to>
    <xdr:pic>
      <xdr:nvPicPr>
        <xdr:cNvPr id="2" name="图片 1">
          <a:extLst>
            <a:ext uri="{FF2B5EF4-FFF2-40B4-BE49-F238E27FC236}">
              <a16:creationId xmlns:a16="http://schemas.microsoft.com/office/drawing/2014/main" id="{0B8ECCF8-ED99-20D2-611B-F8A1D9E22F69}"/>
            </a:ext>
          </a:extLst>
        </xdr:cNvPr>
        <xdr:cNvPicPr>
          <a:picLocks noChangeAspect="1"/>
        </xdr:cNvPicPr>
      </xdr:nvPicPr>
      <xdr:blipFill>
        <a:blip xmlns:r="http://schemas.openxmlformats.org/officeDocument/2006/relationships" r:embed="rId1"/>
        <a:stretch>
          <a:fillRect/>
        </a:stretch>
      </xdr:blipFill>
      <xdr:spPr>
        <a:xfrm>
          <a:off x="2301240" y="5730240"/>
          <a:ext cx="5725324" cy="7278116"/>
        </a:xfrm>
        <a:prstGeom prst="rect">
          <a:avLst/>
        </a:prstGeom>
      </xdr:spPr>
    </xdr:pic>
    <xdr:clientData/>
  </xdr:twoCellAnchor>
  <xdr:twoCellAnchor editAs="oneCell">
    <xdr:from>
      <xdr:col>14</xdr:col>
      <xdr:colOff>7621</xdr:colOff>
      <xdr:row>54</xdr:row>
      <xdr:rowOff>167640</xdr:rowOff>
    </xdr:from>
    <xdr:to>
      <xdr:col>16</xdr:col>
      <xdr:colOff>708661</xdr:colOff>
      <xdr:row>64</xdr:row>
      <xdr:rowOff>151112</xdr:rowOff>
    </xdr:to>
    <xdr:pic>
      <xdr:nvPicPr>
        <xdr:cNvPr id="3" name="图片 2">
          <a:extLst>
            <a:ext uri="{FF2B5EF4-FFF2-40B4-BE49-F238E27FC236}">
              <a16:creationId xmlns:a16="http://schemas.microsoft.com/office/drawing/2014/main" id="{36FED1CE-12CB-30C8-52A9-F429F8E9EBF0}"/>
            </a:ext>
          </a:extLst>
        </xdr:cNvPr>
        <xdr:cNvPicPr>
          <a:picLocks noChangeAspect="1"/>
        </xdr:cNvPicPr>
      </xdr:nvPicPr>
      <xdr:blipFill>
        <a:blip xmlns:r="http://schemas.openxmlformats.org/officeDocument/2006/relationships" r:embed="rId2"/>
        <a:stretch>
          <a:fillRect/>
        </a:stretch>
      </xdr:blipFill>
      <xdr:spPr>
        <a:xfrm>
          <a:off x="10713721" y="10805160"/>
          <a:ext cx="5135880" cy="1736072"/>
        </a:xfrm>
        <a:prstGeom prst="rect">
          <a:avLst/>
        </a:prstGeom>
      </xdr:spPr>
    </xdr:pic>
    <xdr:clientData/>
  </xdr:twoCellAnchor>
  <xdr:twoCellAnchor editAs="oneCell">
    <xdr:from>
      <xdr:col>13</xdr:col>
      <xdr:colOff>596348</xdr:colOff>
      <xdr:row>66</xdr:row>
      <xdr:rowOff>35425</xdr:rowOff>
    </xdr:from>
    <xdr:to>
      <xdr:col>16</xdr:col>
      <xdr:colOff>842838</xdr:colOff>
      <xdr:row>82</xdr:row>
      <xdr:rowOff>174002</xdr:rowOff>
    </xdr:to>
    <xdr:pic>
      <xdr:nvPicPr>
        <xdr:cNvPr id="4" name="图片 3">
          <a:extLst>
            <a:ext uri="{FF2B5EF4-FFF2-40B4-BE49-F238E27FC236}">
              <a16:creationId xmlns:a16="http://schemas.microsoft.com/office/drawing/2014/main" id="{F58CF6B5-4B01-491C-3F8C-784FD02C823D}"/>
            </a:ext>
          </a:extLst>
        </xdr:cNvPr>
        <xdr:cNvPicPr>
          <a:picLocks noChangeAspect="1"/>
        </xdr:cNvPicPr>
      </xdr:nvPicPr>
      <xdr:blipFill>
        <a:blip xmlns:r="http://schemas.openxmlformats.org/officeDocument/2006/relationships" r:embed="rId3"/>
        <a:stretch>
          <a:fillRect/>
        </a:stretch>
      </xdr:blipFill>
      <xdr:spPr>
        <a:xfrm>
          <a:off x="11433976" y="13481081"/>
          <a:ext cx="5510253" cy="3064657"/>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8D752-7B53-4CA2-A914-4302DC821A64}">
  <sheetPr>
    <tabColor theme="5" tint="0.39997558519241921"/>
  </sheetPr>
  <dimension ref="A1:AN69"/>
  <sheetViews>
    <sheetView tabSelected="1" zoomScaleNormal="100" workbookViewId="0">
      <selection activeCell="P34" sqref="P34"/>
    </sheetView>
  </sheetViews>
  <sheetFormatPr defaultColWidth="8.88671875" defaultRowHeight="14.4" x14ac:dyDescent="0.25"/>
  <cols>
    <col min="1" max="1" width="16.6640625" style="20" customWidth="1"/>
    <col min="2" max="2" width="10" style="20" customWidth="1"/>
    <col min="3" max="4" width="6.109375" style="20" customWidth="1"/>
    <col min="5" max="5" width="16.21875" style="20" bestFit="1" customWidth="1"/>
    <col min="6" max="6" width="13.77734375" style="20" customWidth="1"/>
    <col min="7" max="7" width="12.33203125" style="20" bestFit="1" customWidth="1"/>
    <col min="8" max="8" width="12" style="20" customWidth="1"/>
    <col min="9" max="9" width="14.33203125" style="20" bestFit="1" customWidth="1"/>
    <col min="10" max="10" width="14.5546875" style="20" customWidth="1"/>
    <col min="11" max="11" width="11.5546875" style="20" customWidth="1"/>
    <col min="12" max="14" width="8.88671875" style="20" customWidth="1"/>
    <col min="15" max="15" width="21.77734375" style="20" customWidth="1"/>
    <col min="16" max="16" width="42.88671875" style="20" customWidth="1"/>
    <col min="17" max="17" width="11.77734375" style="20" customWidth="1"/>
    <col min="18" max="18" width="15" style="20" customWidth="1"/>
    <col min="19" max="19" width="11" style="20" customWidth="1"/>
    <col min="20" max="20" width="12" style="20" customWidth="1"/>
    <col min="21" max="21" width="11.77734375" style="20" customWidth="1"/>
    <col min="22" max="22" width="11.109375" style="20" customWidth="1"/>
    <col min="23" max="23" width="8.88671875" style="20" customWidth="1"/>
    <col min="24" max="24" width="15.5546875" style="20" customWidth="1"/>
    <col min="25" max="25" width="8.88671875" style="20"/>
    <col min="26" max="26" width="19.21875" style="20" customWidth="1"/>
    <col min="27" max="27" width="10.77734375" style="20" customWidth="1"/>
    <col min="28" max="28" width="13.5546875" style="20" customWidth="1"/>
    <col min="29" max="29" width="11.109375" style="20" customWidth="1"/>
    <col min="30" max="31" width="8.88671875" style="20"/>
    <col min="32" max="32" width="2.109375" style="20" customWidth="1"/>
    <col min="33" max="33" width="8.88671875" style="20"/>
    <col min="34" max="34" width="30.109375" style="20" customWidth="1"/>
    <col min="35" max="35" width="11.88671875" style="20" customWidth="1"/>
    <col min="36" max="36" width="12.6640625" style="20" customWidth="1"/>
    <col min="37" max="16384" width="8.88671875" style="20"/>
  </cols>
  <sheetData>
    <row r="1" spans="1:40" ht="13.8" customHeight="1" x14ac:dyDescent="0.25">
      <c r="A1" s="100" t="s">
        <v>208</v>
      </c>
      <c r="B1" s="100"/>
      <c r="C1" s="100"/>
      <c r="D1" s="100"/>
      <c r="E1" s="100"/>
      <c r="F1" s="100"/>
      <c r="G1" s="100"/>
      <c r="H1" s="100"/>
      <c r="I1" s="100"/>
      <c r="J1" s="100"/>
      <c r="K1" s="100"/>
      <c r="L1" s="100"/>
      <c r="M1" s="100"/>
      <c r="N1" s="25"/>
      <c r="O1" s="25"/>
      <c r="P1" s="25"/>
      <c r="Q1" s="26"/>
      <c r="R1" s="26"/>
      <c r="S1" s="26"/>
      <c r="T1" s="26"/>
      <c r="U1" s="26"/>
      <c r="V1" s="26"/>
      <c r="W1" s="26"/>
      <c r="X1" s="26"/>
      <c r="Y1" s="26"/>
      <c r="Z1" s="26"/>
      <c r="AA1" s="26"/>
      <c r="AB1" s="26"/>
      <c r="AC1" s="26"/>
      <c r="AD1" s="26"/>
      <c r="AE1" s="26"/>
      <c r="AF1" s="26"/>
      <c r="AG1" s="26"/>
      <c r="AH1" s="26"/>
      <c r="AI1" s="26"/>
      <c r="AJ1" s="26"/>
      <c r="AK1" s="26"/>
      <c r="AL1" s="26"/>
      <c r="AM1" s="26"/>
    </row>
    <row r="2" spans="1:40" ht="43.85" customHeight="1" x14ac:dyDescent="0.25">
      <c r="A2" s="100"/>
      <c r="B2" s="100"/>
      <c r="C2" s="100"/>
      <c r="D2" s="100"/>
      <c r="E2" s="100"/>
      <c r="F2" s="100"/>
      <c r="G2" s="100"/>
      <c r="H2" s="100"/>
      <c r="I2" s="100"/>
      <c r="J2" s="100"/>
      <c r="K2" s="100"/>
      <c r="L2" s="100"/>
      <c r="M2" s="100"/>
      <c r="N2" s="25"/>
      <c r="O2" s="25"/>
      <c r="P2" s="25"/>
      <c r="Q2" s="26"/>
      <c r="R2" s="26"/>
      <c r="S2" s="26"/>
      <c r="T2" s="26"/>
      <c r="U2" s="26"/>
      <c r="V2" s="26"/>
      <c r="W2" s="26"/>
      <c r="X2" s="26"/>
      <c r="Y2" s="26"/>
      <c r="Z2" s="26"/>
      <c r="AA2" s="26"/>
      <c r="AB2" s="26"/>
      <c r="AC2" s="26"/>
      <c r="AD2" s="26"/>
      <c r="AE2" s="26"/>
      <c r="AF2" s="26"/>
      <c r="AG2" s="26"/>
      <c r="AH2" s="26"/>
      <c r="AI2" s="26"/>
      <c r="AJ2" s="26"/>
      <c r="AK2" s="26"/>
      <c r="AL2" s="26"/>
      <c r="AM2" s="26"/>
    </row>
    <row r="3" spans="1:40" x14ac:dyDescent="0.25">
      <c r="D3" s="22"/>
      <c r="E3" s="22"/>
      <c r="F3" s="22"/>
      <c r="G3" s="22"/>
      <c r="H3" s="22"/>
      <c r="I3" s="22"/>
      <c r="J3" s="22"/>
      <c r="K3" s="22"/>
      <c r="L3" s="22"/>
      <c r="M3" s="22"/>
      <c r="N3" s="60" t="s">
        <v>101</v>
      </c>
      <c r="O3" s="28" t="s">
        <v>102</v>
      </c>
      <c r="Y3" s="60" t="s">
        <v>101</v>
      </c>
      <c r="Z3" s="28" t="s">
        <v>102</v>
      </c>
      <c r="AG3" s="60" t="s">
        <v>101</v>
      </c>
      <c r="AH3" s="28" t="s">
        <v>102</v>
      </c>
      <c r="AM3" s="65" t="s">
        <v>121</v>
      </c>
      <c r="AN3" s="30" t="s">
        <v>122</v>
      </c>
    </row>
    <row r="4" spans="1:40" ht="15.05" thickBot="1" x14ac:dyDescent="0.3">
      <c r="D4" s="22"/>
      <c r="E4" s="55" t="s">
        <v>79</v>
      </c>
      <c r="F4" s="22"/>
      <c r="G4" s="22"/>
      <c r="H4" s="22"/>
      <c r="I4" s="22"/>
      <c r="J4" s="64" t="s">
        <v>82</v>
      </c>
      <c r="K4" s="31"/>
      <c r="L4" s="47">
        <f>SUMIF(L6:L21,"&gt;=0")</f>
        <v>0</v>
      </c>
      <c r="M4" s="22"/>
      <c r="N4" s="22"/>
      <c r="O4" s="55" t="s">
        <v>83</v>
      </c>
      <c r="P4" s="69" t="s">
        <v>134</v>
      </c>
      <c r="R4" s="72"/>
      <c r="U4" s="64" t="s">
        <v>99</v>
      </c>
      <c r="V4" s="31"/>
      <c r="W4" s="47">
        <f>SUMIF(W6:W51,"&gt;=0")-IF(W54&gt;1.2,W54-1.2,0)</f>
        <v>0</v>
      </c>
      <c r="Y4" s="27"/>
      <c r="Z4" s="55" t="s">
        <v>103</v>
      </c>
      <c r="AA4" s="22"/>
      <c r="AB4" s="63" t="s">
        <v>104</v>
      </c>
      <c r="AC4" s="47">
        <f>SUMIF(AC6:AC15,"&gt;=0")</f>
        <v>0</v>
      </c>
      <c r="AD4" s="22"/>
      <c r="AE4" s="22"/>
      <c r="AG4" s="32" t="s">
        <v>109</v>
      </c>
      <c r="AH4" s="55" t="s">
        <v>110</v>
      </c>
      <c r="AI4" s="22"/>
      <c r="AJ4" s="63" t="s">
        <v>113</v>
      </c>
      <c r="AK4" s="47">
        <f>SUMIF(AK6:AK15,"&gt;=0")</f>
        <v>0</v>
      </c>
      <c r="AL4" s="22"/>
      <c r="AN4" s="33" t="s">
        <v>122</v>
      </c>
    </row>
    <row r="5" spans="1:40" ht="43.2" x14ac:dyDescent="0.25">
      <c r="A5" s="87" t="s">
        <v>75</v>
      </c>
      <c r="B5" s="88"/>
      <c r="E5" s="56" t="s">
        <v>85</v>
      </c>
      <c r="F5" s="57" t="s">
        <v>187</v>
      </c>
      <c r="G5" s="57" t="s">
        <v>86</v>
      </c>
      <c r="H5" s="57" t="s">
        <v>87</v>
      </c>
      <c r="I5" s="57" t="s">
        <v>88</v>
      </c>
      <c r="J5" s="57" t="s">
        <v>228</v>
      </c>
      <c r="K5" s="57" t="s">
        <v>100</v>
      </c>
      <c r="L5" s="58" t="s">
        <v>89</v>
      </c>
      <c r="M5" s="59" t="s">
        <v>94</v>
      </c>
      <c r="O5" s="61" t="s">
        <v>90</v>
      </c>
      <c r="P5" s="62" t="s">
        <v>91</v>
      </c>
      <c r="Q5" s="57" t="s">
        <v>92</v>
      </c>
      <c r="R5" s="57" t="s">
        <v>95</v>
      </c>
      <c r="S5" s="57" t="s">
        <v>93</v>
      </c>
      <c r="T5" s="57" t="s">
        <v>96</v>
      </c>
      <c r="U5" s="57" t="s">
        <v>97</v>
      </c>
      <c r="V5" s="57" t="s">
        <v>100</v>
      </c>
      <c r="W5" s="58" t="s">
        <v>98</v>
      </c>
      <c r="X5" s="84" t="s">
        <v>200</v>
      </c>
      <c r="Z5" s="56" t="s">
        <v>108</v>
      </c>
      <c r="AA5" s="57" t="s">
        <v>107</v>
      </c>
      <c r="AB5" s="57" t="s">
        <v>100</v>
      </c>
      <c r="AC5" s="58" t="s">
        <v>89</v>
      </c>
      <c r="AD5" s="58" t="s">
        <v>94</v>
      </c>
      <c r="AG5" s="32" t="s">
        <v>109</v>
      </c>
      <c r="AH5" s="56" t="s">
        <v>111</v>
      </c>
      <c r="AI5" s="57" t="s">
        <v>112</v>
      </c>
      <c r="AJ5" s="57" t="s">
        <v>100</v>
      </c>
      <c r="AK5" s="58" t="s">
        <v>89</v>
      </c>
      <c r="AL5" s="58" t="s">
        <v>94</v>
      </c>
    </row>
    <row r="6" spans="1:40" ht="15.05" thickBot="1" x14ac:dyDescent="0.3">
      <c r="A6" s="89" t="s">
        <v>76</v>
      </c>
      <c r="B6" s="90"/>
      <c r="E6" s="18"/>
      <c r="K6" s="22"/>
      <c r="L6" s="48">
        <f>LOOKUP(1,0/((G6=论文专利!B:B)*(论文专利!C:C=I6)*(信息填写!J6=论文专利!D:D)),论文专利!E:E)</f>
        <v>0</v>
      </c>
      <c r="M6" s="23"/>
      <c r="O6" s="18"/>
      <c r="R6">
        <f>LOOKUP(1,0/(赛事!Q:Q=信息填写!P6),赛事!R:R)</f>
        <v>0</v>
      </c>
      <c r="W6" s="48">
        <f>IF(RIGHT(R6)="平",LOOKUP(1,0/((赛事!$C:$C=信息填写!R6)*(赛事!$D:$D=信息填写!S6)),赛事!$E:$E)*SUMIF(赛事!J:J,T6,赛事!L:L)/T6,LOOKUP(1,0/((赛事!$C:$C=信息填写!R6)*(赛事!$D:$D=信息填写!S6)),赛事!$E:$E)*LOOKUP(1,0/((赛事!$J:$J=信息填写!T6)*(赛事!$K:$K=信息填写!U6)),赛事!$L:$L))</f>
        <v>0</v>
      </c>
      <c r="X6" s="9"/>
      <c r="Z6" s="18"/>
      <c r="AB6" s="22"/>
      <c r="AC6" s="48">
        <f>LOOKUP(1,0/((Z6=兵役!B:B)*(兵役!C:C=信息填写!AA6)),兵役!D:D)</f>
        <v>0</v>
      </c>
      <c r="AD6" s="34"/>
      <c r="AH6" s="18"/>
      <c r="AI6" s="22"/>
      <c r="AJ6" s="22"/>
      <c r="AK6" s="48">
        <f>LOOKUP(1,0/((AH6=荣誉!B:B)),荣誉!C:C)</f>
        <v>0</v>
      </c>
      <c r="AL6" s="34"/>
    </row>
    <row r="7" spans="1:40" x14ac:dyDescent="0.25">
      <c r="E7" s="18"/>
      <c r="K7" s="22"/>
      <c r="L7" s="48">
        <f>LOOKUP(1,0/((G7=论文专利!B:B)*(论文专利!C:C=I7)*(信息填写!J7=论文专利!D:D)),论文专利!E:E)</f>
        <v>0</v>
      </c>
      <c r="M7" s="23"/>
      <c r="O7" s="35"/>
      <c r="R7">
        <f>LOOKUP(1,0/(赛事!Q:Q=信息填写!P7),赛事!R:R)</f>
        <v>0</v>
      </c>
      <c r="W7" s="48">
        <f>IF(RIGHT(R7)="平",LOOKUP(1,0/((赛事!$C:$C=信息填写!R7)*(赛事!$D:$D=信息填写!S7)),赛事!$E:$E)*SUMIF(赛事!J:J,T7,赛事!L:L)/T7,LOOKUP(1,0/((赛事!$C:$C=信息填写!R7)*(赛事!$D:$D=信息填写!S7)),赛事!$E:$E)*LOOKUP(1,0/((赛事!$J:$J=信息填写!T7)*(赛事!$K:$K=信息填写!U7)),赛事!$L:$L))</f>
        <v>0</v>
      </c>
      <c r="X7" s="9" t="str">
        <f>IF(COUNTIF($P$6:P7,P7)&gt;=3,COUNTIF($P$6:P7,P7)," ")</f>
        <v xml:space="preserve"> </v>
      </c>
      <c r="Z7" s="18"/>
      <c r="AB7" s="22"/>
      <c r="AC7" s="48">
        <f>LOOKUP(1,0/((Z7=兵役!B:B)*(兵役!C:C=信息填写!AA7)),兵役!D:D)</f>
        <v>0</v>
      </c>
      <c r="AD7" s="34"/>
      <c r="AH7" s="18"/>
      <c r="AI7" s="22"/>
      <c r="AJ7" s="22"/>
      <c r="AK7" s="48">
        <f>LOOKUP(1,0/((AH7=荣誉!B:B)),荣誉!C:C)</f>
        <v>0</v>
      </c>
      <c r="AL7" s="34"/>
    </row>
    <row r="8" spans="1:40" x14ac:dyDescent="0.25">
      <c r="E8" s="18"/>
      <c r="K8" s="22"/>
      <c r="L8" s="48">
        <f>LOOKUP(1,0/((G8=论文专利!B:B)*(论文专利!C:C=I8)*(信息填写!J8=论文专利!D:D)),论文专利!E:E)</f>
        <v>0</v>
      </c>
      <c r="M8" s="23"/>
      <c r="O8" s="18"/>
      <c r="R8">
        <f>LOOKUP(1,0/(赛事!Q:Q=信息填写!P8),赛事!R:R)</f>
        <v>0</v>
      </c>
      <c r="W8" s="48">
        <f>IF(RIGHT(R8)="平",LOOKUP(1,0/((赛事!$C:$C=信息填写!R8)*(赛事!$D:$D=信息填写!S8)),赛事!$E:$E)*SUMIF(赛事!J:J,T8,赛事!L:L)/T8,LOOKUP(1,0/((赛事!$C:$C=信息填写!R8)*(赛事!$D:$D=信息填写!S8)),赛事!$E:$E)*LOOKUP(1,0/((赛事!$J:$J=信息填写!T8)*(赛事!$K:$K=信息填写!U8)),赛事!$L:$L))</f>
        <v>0</v>
      </c>
      <c r="X8" s="9" t="str">
        <f>IF(COUNTIF($P$6:P8,P8)&gt;=3,COUNTIF($P$6:P8,P8)," ")</f>
        <v xml:space="preserve"> </v>
      </c>
      <c r="Z8" s="18"/>
      <c r="AB8" s="22"/>
      <c r="AC8" s="48">
        <f>LOOKUP(1,0/((Z8=兵役!B:B)*(兵役!C:C=信息填写!AA8)),兵役!D:D)</f>
        <v>0</v>
      </c>
      <c r="AD8" s="34"/>
      <c r="AH8" s="18"/>
      <c r="AI8" s="22"/>
      <c r="AJ8" s="22"/>
      <c r="AK8" s="48">
        <f>LOOKUP(1,0/((AH8=荣誉!B:B)),荣誉!C:C)</f>
        <v>0</v>
      </c>
      <c r="AL8" s="34"/>
    </row>
    <row r="9" spans="1:40" x14ac:dyDescent="0.25">
      <c r="E9" s="18"/>
      <c r="K9" s="22"/>
      <c r="L9" s="48">
        <f>LOOKUP(1,0/((G9=论文专利!B:B)*(论文专利!C:C=I9)*(信息填写!J9=论文专利!D:D)),论文专利!E:E)</f>
        <v>0</v>
      </c>
      <c r="M9" s="23"/>
      <c r="O9" s="18"/>
      <c r="R9">
        <f>LOOKUP(1,0/(赛事!Q:Q=信息填写!P9),赛事!R:R)</f>
        <v>0</v>
      </c>
      <c r="W9" s="48">
        <f>IF(RIGHT(R9)="平",LOOKUP(1,0/((赛事!$C:$C=信息填写!R9)*(赛事!$D:$D=信息填写!S9)),赛事!$E:$E)*SUMIF(赛事!J:J,T9,赛事!L:L)/T9,LOOKUP(1,0/((赛事!$C:$C=信息填写!R9)*(赛事!$D:$D=信息填写!S9)),赛事!$E:$E)*LOOKUP(1,0/((赛事!$J:$J=信息填写!T9)*(赛事!$K:$K=信息填写!U9)),赛事!$L:$L))</f>
        <v>0</v>
      </c>
      <c r="X9" s="9" t="str">
        <f>IF(COUNTIF($P$6:P9,P9)&gt;=3,COUNTIF($P$6:P9,P9)," ")</f>
        <v xml:space="preserve"> </v>
      </c>
      <c r="Z9" s="18"/>
      <c r="AB9" s="22"/>
      <c r="AC9" s="48">
        <f>LOOKUP(1,0/((Z9=兵役!B:B)*(兵役!C:C=信息填写!AA9)),兵役!D:D)</f>
        <v>0</v>
      </c>
      <c r="AD9" s="34"/>
      <c r="AH9" s="18"/>
      <c r="AI9" s="22"/>
      <c r="AJ9" s="22"/>
      <c r="AK9" s="48">
        <f>LOOKUP(1,0/((AH9=荣誉!B:B)),荣誉!C:C)</f>
        <v>0</v>
      </c>
      <c r="AL9" s="34"/>
    </row>
    <row r="10" spans="1:40" ht="15.05" thickBot="1" x14ac:dyDescent="0.3">
      <c r="E10" s="18"/>
      <c r="K10" s="22"/>
      <c r="L10" s="48">
        <f>LOOKUP(1,0/((G10=论文专利!B:B)*(论文专利!C:C=I10)*(信息填写!J10=论文专利!D:D)),论文专利!E:E)</f>
        <v>0</v>
      </c>
      <c r="M10" s="23"/>
      <c r="O10" s="18"/>
      <c r="R10">
        <f>LOOKUP(1,0/(赛事!Q:Q=信息填写!P10),赛事!R:R)</f>
        <v>0</v>
      </c>
      <c r="W10" s="48">
        <f>IF(RIGHT(R10)="平",LOOKUP(1,0/((赛事!$C:$C=信息填写!R10)*(赛事!$D:$D=信息填写!S10)),赛事!$E:$E)*SUMIF(赛事!J:J,T10,赛事!L:L)/T10,LOOKUP(1,0/((赛事!$C:$C=信息填写!R10)*(赛事!$D:$D=信息填写!S10)),赛事!$E:$E)*LOOKUP(1,0/((赛事!$J:$J=信息填写!T10)*(赛事!$K:$K=信息填写!U10)),赛事!$L:$L))</f>
        <v>0</v>
      </c>
      <c r="X10" s="9" t="str">
        <f>IF(COUNTIF($P$6:P10,P10)&gt;=3,COUNTIF($P$6:P10,P10)," ")</f>
        <v xml:space="preserve"> </v>
      </c>
      <c r="Z10" s="18"/>
      <c r="AB10" s="22"/>
      <c r="AC10" s="48">
        <f>LOOKUP(1,0/((Z10=兵役!B:B)*(兵役!C:C=信息填写!AA10)),兵役!D:D)</f>
        <v>0</v>
      </c>
      <c r="AD10" s="34"/>
      <c r="AH10" s="18"/>
      <c r="AI10" s="22"/>
      <c r="AJ10" s="22"/>
      <c r="AK10" s="48">
        <f>LOOKUP(1,0/((AH10=荣誉!B:B)),荣誉!C:C)</f>
        <v>0</v>
      </c>
      <c r="AL10" s="34"/>
    </row>
    <row r="11" spans="1:40" ht="15.05" thickBot="1" x14ac:dyDescent="0.3">
      <c r="A11" s="85" t="s">
        <v>125</v>
      </c>
      <c r="B11" s="86">
        <f>SUM(L4,W4,AC4,AK4,AK18,AK32)</f>
        <v>0</v>
      </c>
      <c r="E11" s="18"/>
      <c r="K11" s="22"/>
      <c r="L11" s="48">
        <f>LOOKUP(1,0/((G11=论文专利!B:B)*(论文专利!C:C=I11)*(信息填写!J11=论文专利!D:D)),论文专利!E:E)</f>
        <v>0</v>
      </c>
      <c r="M11" s="23"/>
      <c r="O11" s="18"/>
      <c r="R11">
        <f>LOOKUP(1,0/(赛事!Q:Q=信息填写!P11),赛事!R:R)</f>
        <v>0</v>
      </c>
      <c r="W11" s="48">
        <f>IF(RIGHT(R11)="平",LOOKUP(1,0/((赛事!$C:$C=信息填写!R11)*(赛事!$D:$D=信息填写!S11)),赛事!$E:$E)*SUMIF(赛事!J:J,T11,赛事!L:L)/T11,LOOKUP(1,0/((赛事!$C:$C=信息填写!R11)*(赛事!$D:$D=信息填写!S11)),赛事!$E:$E)*LOOKUP(1,0/((赛事!$J:$J=信息填写!T11)*(赛事!$K:$K=信息填写!U11)),赛事!$L:$L))</f>
        <v>0</v>
      </c>
      <c r="X11" s="9" t="str">
        <f>IF(COUNTIF($P$6:P11,P11)&gt;=3,COUNTIF($P$6:P11,P11)," ")</f>
        <v xml:space="preserve"> </v>
      </c>
      <c r="Z11" s="18"/>
      <c r="AB11" s="22"/>
      <c r="AC11" s="48">
        <f>LOOKUP(1,0/((Z11=兵役!B:B)*(兵役!C:C=信息填写!AA11)),兵役!D:D)</f>
        <v>0</v>
      </c>
      <c r="AD11" s="34"/>
      <c r="AH11" s="18"/>
      <c r="AI11" s="22"/>
      <c r="AJ11" s="22"/>
      <c r="AK11" s="48">
        <f>LOOKUP(1,0/((AH11=荣誉!B:B)),荣誉!C:C)</f>
        <v>0</v>
      </c>
      <c r="AL11" s="34"/>
    </row>
    <row r="12" spans="1:40" ht="15.05" thickBot="1" x14ac:dyDescent="0.3">
      <c r="E12" s="18"/>
      <c r="K12" s="22"/>
      <c r="L12" s="48">
        <f>LOOKUP(1,0/((G12=论文专利!B:B)*(论文专利!C:C=I12)*(信息填写!J12=论文专利!D:D)),论文专利!E:E)</f>
        <v>0</v>
      </c>
      <c r="M12" s="23"/>
      <c r="O12" s="18"/>
      <c r="R12">
        <f>LOOKUP(1,0/(赛事!Q:Q=信息填写!P12),赛事!R:R)</f>
        <v>0</v>
      </c>
      <c r="W12" s="48">
        <f>IF(RIGHT(R12)="平",LOOKUP(1,0/((赛事!$C:$C=信息填写!R12)*(赛事!$D:$D=信息填写!S12)),赛事!$E:$E)*SUMIF(赛事!J:J,T12,赛事!L:L)/T12,LOOKUP(1,0/((赛事!$C:$C=信息填写!R12)*(赛事!$D:$D=信息填写!S12)),赛事!$E:$E)*LOOKUP(1,0/((赛事!$J:$J=信息填写!T12)*(赛事!$K:$K=信息填写!U12)),赛事!$L:$L))</f>
        <v>0</v>
      </c>
      <c r="X12" s="9" t="str">
        <f>IF(COUNTIF($P$6:P12,P12)&gt;=3,COUNTIF($P$6:P12,P12)," ")</f>
        <v xml:space="preserve"> </v>
      </c>
      <c r="Z12" s="18"/>
      <c r="AB12" s="22"/>
      <c r="AC12" s="48">
        <f>LOOKUP(1,0/((Z12=兵役!B:B)*(兵役!C:C=信息填写!AA12)),兵役!D:D)</f>
        <v>0</v>
      </c>
      <c r="AD12" s="34"/>
      <c r="AH12" s="18"/>
      <c r="AI12" s="22"/>
      <c r="AJ12" s="22"/>
      <c r="AK12" s="48">
        <f>LOOKUP(1,0/((AH12=荣誉!B:B)),荣誉!C:C)</f>
        <v>0</v>
      </c>
      <c r="AL12" s="34"/>
    </row>
    <row r="13" spans="1:40" x14ac:dyDescent="0.25">
      <c r="A13" s="6" t="s">
        <v>201</v>
      </c>
      <c r="B13" s="7"/>
      <c r="E13" s="18"/>
      <c r="K13" s="22"/>
      <c r="L13" s="48">
        <f>LOOKUP(1,0/((G13=论文专利!B:B)*(论文专利!C:C=I13)*(信息填写!J13=论文专利!D:D)),论文专利!E:E)</f>
        <v>0</v>
      </c>
      <c r="M13" s="23"/>
      <c r="O13" s="18"/>
      <c r="R13">
        <f>LOOKUP(1,0/(赛事!Q:Q=信息填写!P13),赛事!R:R)</f>
        <v>0</v>
      </c>
      <c r="W13" s="48">
        <f>IF(RIGHT(R13)="平",LOOKUP(1,0/((赛事!$C:$C=信息填写!R13)*(赛事!$D:$D=信息填写!S13)),赛事!$E:$E)*SUMIF(赛事!J:J,T13,赛事!L:L)/T13,LOOKUP(1,0/((赛事!$C:$C=信息填写!R13)*(赛事!$D:$D=信息填写!S13)),赛事!$E:$E)*LOOKUP(1,0/((赛事!$J:$J=信息填写!T13)*(赛事!$K:$K=信息填写!U13)),赛事!$L:$L))</f>
        <v>0</v>
      </c>
      <c r="X13" s="9" t="str">
        <f>IF(COUNTIF($P$6:P13,P13)&gt;=3,COUNTIF($P$6:P13,P13)," ")</f>
        <v xml:space="preserve"> </v>
      </c>
      <c r="Z13" s="18"/>
      <c r="AB13" s="22"/>
      <c r="AC13" s="48">
        <f>LOOKUP(1,0/((Z13=兵役!B:B)*(兵役!C:C=信息填写!AA13)),兵役!D:D)</f>
        <v>0</v>
      </c>
      <c r="AD13" s="34"/>
      <c r="AH13" s="18"/>
      <c r="AI13" s="22"/>
      <c r="AJ13" s="22"/>
      <c r="AK13" s="48">
        <f>LOOKUP(1,0/((AH13=荣誉!B:B)),荣誉!C:C)</f>
        <v>0</v>
      </c>
      <c r="AL13" s="34"/>
    </row>
    <row r="14" spans="1:40" x14ac:dyDescent="0.25">
      <c r="A14" s="8" t="str">
        <f>J4</f>
        <v>论文、专利总得分：</v>
      </c>
      <c r="B14" s="9">
        <f>L4</f>
        <v>0</v>
      </c>
      <c r="E14" s="18"/>
      <c r="K14" s="22"/>
      <c r="L14" s="48">
        <f>LOOKUP(1,0/((G14=论文专利!B:B)*(论文专利!C:C=I14)*(信息填写!J14=论文专利!D:D)),论文专利!E:E)</f>
        <v>0</v>
      </c>
      <c r="M14" s="23"/>
      <c r="O14" s="18"/>
      <c r="R14">
        <f>LOOKUP(1,0/(赛事!Q:Q=信息填写!P14),赛事!R:R)</f>
        <v>0</v>
      </c>
      <c r="W14" s="48">
        <f>IF(RIGHT(R14)="平",LOOKUP(1,0/((赛事!$C:$C=信息填写!R14)*(赛事!$D:$D=信息填写!S14)),赛事!$E:$E)*SUMIF(赛事!J:J,T14,赛事!L:L)/T14,LOOKUP(1,0/((赛事!$C:$C=信息填写!R14)*(赛事!$D:$D=信息填写!S14)),赛事!$E:$E)*LOOKUP(1,0/((赛事!$J:$J=信息填写!T14)*(赛事!$K:$K=信息填写!U14)),赛事!$L:$L))</f>
        <v>0</v>
      </c>
      <c r="X14" s="9" t="str">
        <f>IF(COUNTIF($P$6:P14,P14)&gt;=3,COUNTIF($P$6:P14,P14)," ")</f>
        <v xml:space="preserve"> </v>
      </c>
      <c r="Z14" s="18"/>
      <c r="AB14" s="22"/>
      <c r="AC14" s="48">
        <f>LOOKUP(1,0/((Z14=兵役!B:B)*(兵役!C:C=信息填写!AA14)),兵役!D:D)</f>
        <v>0</v>
      </c>
      <c r="AD14" s="34"/>
      <c r="AH14" s="18"/>
      <c r="AI14" s="22"/>
      <c r="AJ14" s="22"/>
      <c r="AK14" s="48">
        <f>LOOKUP(1,0/((AH14=荣誉!B:B)),荣誉!C:C)</f>
        <v>0</v>
      </c>
      <c r="AL14" s="34"/>
    </row>
    <row r="15" spans="1:40" ht="15.05" thickBot="1" x14ac:dyDescent="0.3">
      <c r="A15" s="8" t="str">
        <f>U4</f>
        <v>赛事总得分：</v>
      </c>
      <c r="B15" s="9">
        <f>W4</f>
        <v>0</v>
      </c>
      <c r="E15" s="18"/>
      <c r="K15" s="22"/>
      <c r="L15" s="48">
        <f>LOOKUP(1,0/((G15=论文专利!B:B)*(论文专利!C:C=I15)*(信息填写!J15=论文专利!D:D)),论文专利!E:E)</f>
        <v>0</v>
      </c>
      <c r="M15" s="23"/>
      <c r="O15" s="18"/>
      <c r="R15">
        <f>LOOKUP(1,0/(赛事!Q:Q=信息填写!P15),赛事!R:R)</f>
        <v>0</v>
      </c>
      <c r="W15" s="48">
        <f>IF(RIGHT(R15)="平",LOOKUP(1,0/((赛事!$C:$C=信息填写!R15)*(赛事!$D:$D=信息填写!S15)),赛事!$E:$E)*SUMIF(赛事!J:J,T15,赛事!L:L)/T15,LOOKUP(1,0/((赛事!$C:$C=信息填写!R15)*(赛事!$D:$D=信息填写!S15)),赛事!$E:$E)*LOOKUP(1,0/((赛事!$J:$J=信息填写!T15)*(赛事!$K:$K=信息填写!U15)),赛事!$L:$L))</f>
        <v>0</v>
      </c>
      <c r="X15" s="9" t="str">
        <f>IF(COUNTIF($P$6:P15,P15)&gt;=3,COUNTIF($P$6:P15,P15)," ")</f>
        <v xml:space="preserve"> </v>
      </c>
      <c r="Z15" s="19"/>
      <c r="AA15" s="21"/>
      <c r="AB15" s="36"/>
      <c r="AC15" s="49">
        <f>LOOKUP(1,0/((Z15=兵役!B:B)*(兵役!C:C=信息填写!AA15)),兵役!D:D)</f>
        <v>0</v>
      </c>
      <c r="AD15" s="37"/>
      <c r="AH15" s="19"/>
      <c r="AI15" s="36"/>
      <c r="AJ15" s="36"/>
      <c r="AK15" s="49">
        <f>LOOKUP(1,0/((AH15=荣誉!B:B)),荣誉!C:C)</f>
        <v>0</v>
      </c>
      <c r="AL15" s="37"/>
    </row>
    <row r="16" spans="1:40" x14ac:dyDescent="0.25">
      <c r="A16" s="8" t="str">
        <f>AB4</f>
        <v>兵役总得分：</v>
      </c>
      <c r="B16" s="9">
        <f>AC4</f>
        <v>0</v>
      </c>
      <c r="E16" s="18"/>
      <c r="K16" s="22"/>
      <c r="L16" s="48">
        <f>LOOKUP(1,0/((G16=论文专利!B:B)*(论文专利!C:C=I16)*(信息填写!J16=论文专利!D:D)),论文专利!E:E)</f>
        <v>0</v>
      </c>
      <c r="M16" s="23"/>
      <c r="O16" s="18"/>
      <c r="R16">
        <f>LOOKUP(1,0/(赛事!Q:Q=信息填写!P16),赛事!R:R)</f>
        <v>0</v>
      </c>
      <c r="W16" s="48">
        <f>IF(RIGHT(R16)="平",LOOKUP(1,0/((赛事!$C:$C=信息填写!R16)*(赛事!$D:$D=信息填写!S16)),赛事!$E:$E)*SUMIF(赛事!J:J,T16,赛事!L:L)/T16,LOOKUP(1,0/((赛事!$C:$C=信息填写!R16)*(赛事!$D:$D=信息填写!S16)),赛事!$E:$E)*LOOKUP(1,0/((赛事!$J:$J=信息填写!T16)*(赛事!$K:$K=信息填写!U16)),赛事!$L:$L))</f>
        <v>0</v>
      </c>
      <c r="X16" s="9" t="str">
        <f>IF(COUNTIF($P$6:P16,P16)&gt;=3,COUNTIF($P$6:P16,P16)," ")</f>
        <v xml:space="preserve"> </v>
      </c>
    </row>
    <row r="17" spans="1:38" x14ac:dyDescent="0.25">
      <c r="A17" s="8" t="str">
        <f>AC18</f>
        <v>志愿服务总得分：</v>
      </c>
      <c r="B17" s="9">
        <f>AD18</f>
        <v>0</v>
      </c>
      <c r="E17" s="18"/>
      <c r="K17" s="22"/>
      <c r="L17" s="48">
        <f>LOOKUP(1,0/((G17=论文专利!B:B)*(论文专利!C:C=I17)*(信息填写!J17=论文专利!D:D)),论文专利!E:E)</f>
        <v>0</v>
      </c>
      <c r="M17" s="23"/>
      <c r="O17" s="18"/>
      <c r="R17">
        <f>LOOKUP(1,0/(赛事!Q:Q=信息填写!P17),赛事!R:R)</f>
        <v>0</v>
      </c>
      <c r="W17" s="48">
        <f>IF(RIGHT(R17)="平",LOOKUP(1,0/((赛事!$C:$C=信息填写!R17)*(赛事!$D:$D=信息填写!S17)),赛事!$E:$E)*SUMIF(赛事!J:J,T17,赛事!L:L)/T17,LOOKUP(1,0/((赛事!$C:$C=信息填写!R17)*(赛事!$D:$D=信息填写!S17)),赛事!$E:$E)*LOOKUP(1,0/((赛事!$J:$J=信息填写!T17)*(赛事!$K:$K=信息填写!U17)),赛事!$L:$L))</f>
        <v>0</v>
      </c>
      <c r="X17" s="9" t="str">
        <f>IF(COUNTIF($P$6:P17,P17)&gt;=3,COUNTIF($P$6:P17,P17)," ")</f>
        <v xml:space="preserve"> </v>
      </c>
    </row>
    <row r="18" spans="1:38" ht="15.05" thickBot="1" x14ac:dyDescent="0.3">
      <c r="A18" s="8" t="str">
        <f>AC32</f>
        <v>国际组织实习总得分：</v>
      </c>
      <c r="B18" s="9">
        <f>AD32</f>
        <v>0</v>
      </c>
      <c r="E18" s="18"/>
      <c r="K18" s="22"/>
      <c r="L18" s="48">
        <f>LOOKUP(1,0/((G18=论文专利!B:B)*(论文专利!C:C=I18)*(信息填写!J18=论文专利!D:D)),论文专利!E:E)</f>
        <v>0</v>
      </c>
      <c r="M18" s="23"/>
      <c r="O18" s="18"/>
      <c r="R18">
        <f>LOOKUP(1,0/(赛事!Q:Q=信息填写!P18),赛事!R:R)</f>
        <v>0</v>
      </c>
      <c r="W18" s="48">
        <f>IF(RIGHT(R18)="平",LOOKUP(1,0/((赛事!$C:$C=信息填写!R18)*(赛事!$D:$D=信息填写!S18)),赛事!$E:$E)*SUMIF(赛事!J:J,T18,赛事!L:L)/T18,LOOKUP(1,0/((赛事!$C:$C=信息填写!R18)*(赛事!$D:$D=信息填写!S18)),赛事!$E:$E)*LOOKUP(1,0/((赛事!$J:$J=信息填写!T18)*(赛事!$K:$K=信息填写!U18)),赛事!$L:$L))</f>
        <v>0</v>
      </c>
      <c r="X18" s="9" t="str">
        <f>IF(COUNTIF($P$6:P18,P18)&gt;=3,COUNTIF($P$6:P18,P18)," ")</f>
        <v xml:space="preserve"> </v>
      </c>
      <c r="Z18" s="55" t="s">
        <v>188</v>
      </c>
      <c r="AA18" s="22"/>
      <c r="AC18" s="63" t="s">
        <v>189</v>
      </c>
      <c r="AD18" s="47">
        <f>MAX(AD20:AD29)</f>
        <v>0</v>
      </c>
      <c r="AE18" s="22"/>
      <c r="AH18" s="55" t="s">
        <v>114</v>
      </c>
      <c r="AI18" s="22"/>
      <c r="AJ18" s="63" t="s">
        <v>116</v>
      </c>
      <c r="AK18" s="47">
        <f>SUMIF(AK20:AK29,"&gt;=0")</f>
        <v>0</v>
      </c>
      <c r="AL18" s="22"/>
    </row>
    <row r="19" spans="1:38" ht="28.8" x14ac:dyDescent="0.25">
      <c r="A19" s="8" t="str">
        <f>AJ4</f>
        <v>荣誉总得分：</v>
      </c>
      <c r="B19" s="9">
        <f>AK4</f>
        <v>0</v>
      </c>
      <c r="E19" s="18"/>
      <c r="K19" s="22"/>
      <c r="L19" s="48">
        <f>LOOKUP(1,0/((G19=论文专利!B:B)*(论文专利!C:C=I19)*(信息填写!J19=论文专利!D:D)),论文专利!E:E)</f>
        <v>0</v>
      </c>
      <c r="M19" s="23"/>
      <c r="O19" s="18"/>
      <c r="R19">
        <f>LOOKUP(1,0/(赛事!Q:Q=信息填写!P19),赛事!R:R)</f>
        <v>0</v>
      </c>
      <c r="W19" s="48">
        <f>IF(RIGHT(R19)="平",LOOKUP(1,0/((赛事!$C:$C=信息填写!R19)*(赛事!$D:$D=信息填写!S19)),赛事!$E:$E)*SUMIF(赛事!J:J,T19,赛事!L:L)/T19,LOOKUP(1,0/((赛事!$C:$C=信息填写!R19)*(赛事!$D:$D=信息填写!S19)),赛事!$E:$E)*LOOKUP(1,0/((赛事!$J:$J=信息填写!T19)*(赛事!$K:$K=信息填写!U19)),赛事!$L:$L))</f>
        <v>0</v>
      </c>
      <c r="X19" s="9" t="str">
        <f>IF(COUNTIF($P$6:P19,P19)&gt;=3,COUNTIF($P$6:P19,P19)," ")</f>
        <v xml:space="preserve"> </v>
      </c>
      <c r="Z19" s="56" t="s">
        <v>190</v>
      </c>
      <c r="AA19" s="57" t="s">
        <v>191</v>
      </c>
      <c r="AB19" s="83" t="s">
        <v>193</v>
      </c>
      <c r="AC19" s="57" t="s">
        <v>100</v>
      </c>
      <c r="AD19" s="58" t="s">
        <v>89</v>
      </c>
      <c r="AE19" s="58" t="s">
        <v>94</v>
      </c>
      <c r="AH19" s="56" t="s">
        <v>115</v>
      </c>
      <c r="AI19" s="57" t="s">
        <v>112</v>
      </c>
      <c r="AJ19" s="57" t="s">
        <v>100</v>
      </c>
      <c r="AK19" s="58" t="s">
        <v>89</v>
      </c>
      <c r="AL19" s="58" t="s">
        <v>94</v>
      </c>
    </row>
    <row r="20" spans="1:38" x14ac:dyDescent="0.25">
      <c r="A20" s="8" t="str">
        <f>AJ18</f>
        <v>体育总得分：</v>
      </c>
      <c r="B20" s="9">
        <f>AK18</f>
        <v>0</v>
      </c>
      <c r="E20" s="18"/>
      <c r="K20" s="22"/>
      <c r="L20" s="48">
        <f>LOOKUP(1,0/((G20=论文专利!B:B)*(论文专利!C:C=I20)*(信息填写!J20=论文专利!D:D)),论文专利!E:E)</f>
        <v>0</v>
      </c>
      <c r="M20" s="23"/>
      <c r="O20" s="18"/>
      <c r="R20">
        <f>LOOKUP(1,0/(赛事!Q:Q=信息填写!P20),赛事!R:R)</f>
        <v>0</v>
      </c>
      <c r="W20" s="48">
        <f>IF(RIGHT(R20)="平",LOOKUP(1,0/((赛事!$C:$C=信息填写!R20)*(赛事!$D:$D=信息填写!S20)),赛事!$E:$E)*SUMIF(赛事!J:J,T20,赛事!L:L)/T20,LOOKUP(1,0/((赛事!$C:$C=信息填写!R20)*(赛事!$D:$D=信息填写!S20)),赛事!$E:$E)*LOOKUP(1,0/((赛事!$J:$J=信息填写!T20)*(赛事!$K:$K=信息填写!U20)),赛事!$L:$L))</f>
        <v>0</v>
      </c>
      <c r="X20" s="9" t="str">
        <f>IF(COUNTIF($P$6:P20,P20)&gt;=3,COUNTIF($P$6:P20,P20)," ")</f>
        <v xml:space="preserve"> </v>
      </c>
      <c r="Z20" s="18"/>
      <c r="AC20" s="22"/>
      <c r="AD20" s="48">
        <f>LOOKUP(1,0/((Z20=志愿服务!A:A)*(AB20=志愿服务!B:B)),志愿服务!C:C)</f>
        <v>0</v>
      </c>
      <c r="AE20" s="34"/>
      <c r="AH20" s="18"/>
      <c r="AI20" s="22"/>
      <c r="AJ20" s="22"/>
      <c r="AK20" s="48">
        <f>LOOKUP(1,0/((AH20=体育!B:B)),体育!C:C)</f>
        <v>0</v>
      </c>
      <c r="AL20" s="34"/>
    </row>
    <row r="21" spans="1:38" ht="15.05" thickBot="1" x14ac:dyDescent="0.3">
      <c r="A21" s="10" t="str">
        <f>AJ32</f>
        <v>美育总得分：</v>
      </c>
      <c r="B21" s="11">
        <f>AK32</f>
        <v>0</v>
      </c>
      <c r="E21" s="19"/>
      <c r="F21" s="21"/>
      <c r="G21" s="21"/>
      <c r="H21" s="21"/>
      <c r="I21" s="21"/>
      <c r="J21" s="21"/>
      <c r="K21" s="21"/>
      <c r="L21" s="49">
        <f>LOOKUP(1,0/((G21=论文专利!B:B)*(论文专利!C:C=I21)*(信息填写!J21=论文专利!D:D)),论文专利!E:E)</f>
        <v>0</v>
      </c>
      <c r="M21" s="24"/>
      <c r="O21" s="18"/>
      <c r="R21">
        <f>LOOKUP(1,0/(赛事!Q:Q=信息填写!P21),赛事!R:R)</f>
        <v>0</v>
      </c>
      <c r="W21" s="48">
        <f>IF(RIGHT(R21)="平",LOOKUP(1,0/((赛事!$C:$C=信息填写!R21)*(赛事!$D:$D=信息填写!S21)),赛事!$E:$E)*SUMIF(赛事!J:J,T21,赛事!L:L)/T21,LOOKUP(1,0/((赛事!$C:$C=信息填写!R21)*(赛事!$D:$D=信息填写!S21)),赛事!$E:$E)*LOOKUP(1,0/((赛事!$J:$J=信息填写!T21)*(赛事!$K:$K=信息填写!U21)),赛事!$L:$L))</f>
        <v>0</v>
      </c>
      <c r="X21" s="9" t="str">
        <f>IF(COUNTIF($P$6:P21,P21)&gt;=3,COUNTIF($P$6:P21,P21)," ")</f>
        <v xml:space="preserve"> </v>
      </c>
      <c r="Z21" s="18"/>
      <c r="AC21" s="22"/>
      <c r="AD21" s="48">
        <f>LOOKUP(1,0/((AB21=志愿服务!B:B)),志愿服务!C:C)</f>
        <v>0</v>
      </c>
      <c r="AE21" s="34"/>
      <c r="AH21" s="18"/>
      <c r="AI21" s="22"/>
      <c r="AJ21" s="22"/>
      <c r="AK21" s="48">
        <f>LOOKUP(1,0/((AH21=体育!B:B)),体育!C:C)</f>
        <v>0</v>
      </c>
      <c r="AL21" s="34"/>
    </row>
    <row r="22" spans="1:38" x14ac:dyDescent="0.25">
      <c r="O22" s="18"/>
      <c r="R22">
        <f>LOOKUP(1,0/(赛事!Q:Q=信息填写!P22),赛事!R:R)</f>
        <v>0</v>
      </c>
      <c r="W22" s="48">
        <f>IF(RIGHT(R22)="平",LOOKUP(1,0/((赛事!$C:$C=信息填写!R22)*(赛事!$D:$D=信息填写!S22)),赛事!$E:$E)*SUMIF(赛事!J:J,T22,赛事!L:L)/T22,LOOKUP(1,0/((赛事!$C:$C=信息填写!R22)*(赛事!$D:$D=信息填写!S22)),赛事!$E:$E)*LOOKUP(1,0/((赛事!$J:$J=信息填写!T22)*(赛事!$K:$K=信息填写!U22)),赛事!$L:$L))</f>
        <v>0</v>
      </c>
      <c r="X22" s="9" t="str">
        <f>IF(COUNTIF($P$6:P22,P22)&gt;=3,COUNTIF($P$6:P22,P22)," ")</f>
        <v xml:space="preserve"> </v>
      </c>
      <c r="Z22" s="18"/>
      <c r="AC22" s="22"/>
      <c r="AD22" s="48">
        <f>LOOKUP(1,0/((AB22=志愿服务!B:B)),志愿服务!C:C)</f>
        <v>0</v>
      </c>
      <c r="AE22" s="34"/>
      <c r="AH22" s="18"/>
      <c r="AI22" s="22"/>
      <c r="AJ22" s="22"/>
      <c r="AK22" s="48">
        <f>LOOKUP(1,0/((AH22=体育!B:B)),体育!C:C)</f>
        <v>0</v>
      </c>
      <c r="AL22" s="34"/>
    </row>
    <row r="23" spans="1:38" x14ac:dyDescent="0.25">
      <c r="E23" s="95" t="s">
        <v>80</v>
      </c>
      <c r="F23" s="95"/>
      <c r="G23" s="95"/>
      <c r="H23" s="95"/>
      <c r="I23" s="95"/>
      <c r="J23" s="50" t="s">
        <v>81</v>
      </c>
      <c r="K23" s="38"/>
      <c r="O23" s="18"/>
      <c r="R23">
        <f>LOOKUP(1,0/(赛事!Q:Q=信息填写!P23),赛事!R:R)</f>
        <v>0</v>
      </c>
      <c r="W23" s="48">
        <f>IF(RIGHT(R23)="平",LOOKUP(1,0/((赛事!$C:$C=信息填写!R23)*(赛事!$D:$D=信息填写!S23)),赛事!$E:$E)*SUMIF(赛事!J:J,T23,赛事!L:L)/T23,LOOKUP(1,0/((赛事!$C:$C=信息填写!R23)*(赛事!$D:$D=信息填写!S23)),赛事!$E:$E)*LOOKUP(1,0/((赛事!$J:$J=信息填写!T23)*(赛事!$K:$K=信息填写!U23)),赛事!$L:$L))</f>
        <v>0</v>
      </c>
      <c r="X23" s="9" t="str">
        <f>IF(COUNTIF($P$6:P23,P23)&gt;=3,COUNTIF($P$6:P23,P23)," ")</f>
        <v xml:space="preserve"> </v>
      </c>
      <c r="Z23" s="18"/>
      <c r="AC23" s="22"/>
      <c r="AD23" s="48">
        <f>LOOKUP(1,0/((AB23=志愿服务!B:B)),志愿服务!C:C)</f>
        <v>0</v>
      </c>
      <c r="AE23" s="34"/>
      <c r="AH23" s="18"/>
      <c r="AI23" s="22"/>
      <c r="AJ23" s="22"/>
      <c r="AK23" s="48">
        <f>LOOKUP(1,0/((AH23=体育!B:B)),体育!C:C)</f>
        <v>0</v>
      </c>
      <c r="AL23" s="34"/>
    </row>
    <row r="24" spans="1:38" x14ac:dyDescent="0.25">
      <c r="E24" s="95"/>
      <c r="F24" s="95"/>
      <c r="G24" s="95"/>
      <c r="H24" s="95"/>
      <c r="I24" s="95"/>
      <c r="J24" s="51">
        <f>COUNTIF(J6:J21,"&gt;=2")</f>
        <v>0</v>
      </c>
      <c r="K24" s="39"/>
      <c r="O24" s="18"/>
      <c r="R24">
        <f>LOOKUP(1,0/(赛事!Q:Q=信息填写!P24),赛事!R:R)</f>
        <v>0</v>
      </c>
      <c r="W24" s="48">
        <f>IF(RIGHT(R24)="平",LOOKUP(1,0/((赛事!$C:$C=信息填写!R24)*(赛事!$D:$D=信息填写!S24)),赛事!$E:$E)*SUMIF(赛事!J:J,T24,赛事!L:L)/T24,LOOKUP(1,0/((赛事!$C:$C=信息填写!R24)*(赛事!$D:$D=信息填写!S24)),赛事!$E:$E)*LOOKUP(1,0/((赛事!$J:$J=信息填写!T24)*(赛事!$K:$K=信息填写!U24)),赛事!$L:$L))</f>
        <v>0</v>
      </c>
      <c r="X24" s="9" t="str">
        <f>IF(COUNTIF($P$6:P24,P24)&gt;=3,COUNTIF($P$6:P24,P24)," ")</f>
        <v xml:space="preserve"> </v>
      </c>
      <c r="Z24" s="18"/>
      <c r="AC24" s="22"/>
      <c r="AD24" s="48">
        <f>LOOKUP(1,0/((AB24=志愿服务!B:B)),志愿服务!C:C)</f>
        <v>0</v>
      </c>
      <c r="AE24" s="34"/>
      <c r="AH24" s="18"/>
      <c r="AI24" s="22"/>
      <c r="AJ24" s="22"/>
      <c r="AK24" s="48">
        <f>LOOKUP(1,0/((AH24=体育!B:B)),体育!C:C)</f>
        <v>0</v>
      </c>
      <c r="AL24" s="34"/>
    </row>
    <row r="25" spans="1:38" x14ac:dyDescent="0.25">
      <c r="O25" s="18"/>
      <c r="R25">
        <f>LOOKUP(1,0/(赛事!Q:Q=信息填写!P25),赛事!R:R)</f>
        <v>0</v>
      </c>
      <c r="W25" s="48">
        <f>IF(RIGHT(R25)="平",LOOKUP(1,0/((赛事!$C:$C=信息填写!R25)*(赛事!$D:$D=信息填写!S25)),赛事!$E:$E)*SUMIF(赛事!J:J,T25,赛事!L:L)/T25,LOOKUP(1,0/((赛事!$C:$C=信息填写!R25)*(赛事!$D:$D=信息填写!S25)),赛事!$E:$E)*LOOKUP(1,0/((赛事!$J:$J=信息填写!T25)*(赛事!$K:$K=信息填写!U25)),赛事!$L:$L))</f>
        <v>0</v>
      </c>
      <c r="X25" s="9" t="str">
        <f>IF(COUNTIF($P$6:P25,P25)&gt;=3,COUNTIF($P$6:P25,P25)," ")</f>
        <v xml:space="preserve"> </v>
      </c>
      <c r="Z25" s="18"/>
      <c r="AC25" s="22"/>
      <c r="AD25" s="48">
        <f>LOOKUP(1,0/((AB25=志愿服务!B:B)),志愿服务!C:C)</f>
        <v>0</v>
      </c>
      <c r="AE25" s="34"/>
      <c r="AH25" s="18"/>
      <c r="AI25" s="22"/>
      <c r="AJ25" s="22"/>
      <c r="AK25" s="48">
        <f>LOOKUP(1,0/((AH25=体育!B:B)),体育!C:C)</f>
        <v>0</v>
      </c>
      <c r="AL25" s="34"/>
    </row>
    <row r="26" spans="1:38" x14ac:dyDescent="0.25">
      <c r="O26" s="18"/>
      <c r="R26">
        <f>LOOKUP(1,0/(赛事!Q:Q=信息填写!P26),赛事!R:R)</f>
        <v>0</v>
      </c>
      <c r="W26" s="48">
        <f>IF(RIGHT(R26)="平",LOOKUP(1,0/((赛事!$C:$C=信息填写!R26)*(赛事!$D:$D=信息填写!S26)),赛事!$E:$E)*SUMIF(赛事!J:J,T26,赛事!L:L)/T26,LOOKUP(1,0/((赛事!$C:$C=信息填写!R26)*(赛事!$D:$D=信息填写!S26)),赛事!$E:$E)*LOOKUP(1,0/((赛事!$J:$J=信息填写!T26)*(赛事!$K:$K=信息填写!U26)),赛事!$L:$L))</f>
        <v>0</v>
      </c>
      <c r="X26" s="9" t="str">
        <f>IF(COUNTIF($P$6:P26,P26)&gt;=3,COUNTIF($P$6:P26,P26)," ")</f>
        <v xml:space="preserve"> </v>
      </c>
      <c r="Z26" s="18"/>
      <c r="AC26" s="22"/>
      <c r="AD26" s="48">
        <f>LOOKUP(1,0/((AB26=志愿服务!B:B)),志愿服务!C:C)</f>
        <v>0</v>
      </c>
      <c r="AE26" s="34"/>
      <c r="AH26" s="18"/>
      <c r="AI26" s="22"/>
      <c r="AJ26" s="22"/>
      <c r="AK26" s="48">
        <f>LOOKUP(1,0/((AH26=体育!B:B)),体育!C:C)</f>
        <v>0</v>
      </c>
      <c r="AL26" s="34"/>
    </row>
    <row r="27" spans="1:38" x14ac:dyDescent="0.25">
      <c r="O27" s="18"/>
      <c r="R27">
        <f>LOOKUP(1,0/(赛事!Q:Q=信息填写!P27),赛事!R:R)</f>
        <v>0</v>
      </c>
      <c r="W27" s="48">
        <f>IF(RIGHT(R27)="平",LOOKUP(1,0/((赛事!$C:$C=信息填写!R27)*(赛事!$D:$D=信息填写!S27)),赛事!$E:$E)*SUMIF(赛事!J:J,T27,赛事!L:L)/T27,LOOKUP(1,0/((赛事!$C:$C=信息填写!R27)*(赛事!$D:$D=信息填写!S27)),赛事!$E:$E)*LOOKUP(1,0/((赛事!$J:$J=信息填写!T27)*(赛事!$K:$K=信息填写!U27)),赛事!$L:$L))</f>
        <v>0</v>
      </c>
      <c r="X27" s="9" t="str">
        <f>IF(COUNTIF($P$6:P27,P27)&gt;=3,COUNTIF($P$6:P27,P27)," ")</f>
        <v xml:space="preserve"> </v>
      </c>
      <c r="Z27" s="18"/>
      <c r="AC27" s="22"/>
      <c r="AD27" s="48">
        <f>LOOKUP(1,0/((AB27=志愿服务!B:B)),志愿服务!C:C)</f>
        <v>0</v>
      </c>
      <c r="AE27" s="34"/>
      <c r="AH27" s="18"/>
      <c r="AI27" s="22"/>
      <c r="AJ27" s="22"/>
      <c r="AK27" s="48">
        <f>LOOKUP(1,0/((AH27=体育!B:B)),体育!C:C)</f>
        <v>0</v>
      </c>
      <c r="AL27" s="34"/>
    </row>
    <row r="28" spans="1:38" x14ac:dyDescent="0.25">
      <c r="E28" s="70" t="s">
        <v>135</v>
      </c>
      <c r="F28" s="70"/>
      <c r="G28" s="71"/>
      <c r="H28" s="71"/>
      <c r="I28" s="71"/>
      <c r="J28" s="71"/>
      <c r="K28" s="71"/>
      <c r="L28" s="71"/>
      <c r="O28" s="18"/>
      <c r="R28">
        <f>LOOKUP(1,0/(赛事!Q:Q=信息填写!P28),赛事!R:R)</f>
        <v>0</v>
      </c>
      <c r="W28" s="48">
        <f>IF(RIGHT(R28)="平",LOOKUP(1,0/((赛事!$C:$C=信息填写!R28)*(赛事!$D:$D=信息填写!S28)),赛事!$E:$E)*SUMIF(赛事!J:J,T28,赛事!L:L)/T28,LOOKUP(1,0/((赛事!$C:$C=信息填写!R28)*(赛事!$D:$D=信息填写!S28)),赛事!$E:$E)*LOOKUP(1,0/((赛事!$J:$J=信息填写!T28)*(赛事!$K:$K=信息填写!U28)),赛事!$L:$L))</f>
        <v>0</v>
      </c>
      <c r="X28" s="9" t="str">
        <f>IF(COUNTIF($P$6:P28,P28)&gt;=3,COUNTIF($P$6:P28,P28)," ")</f>
        <v xml:space="preserve"> </v>
      </c>
      <c r="Z28" s="18"/>
      <c r="AC28" s="22"/>
      <c r="AD28" s="48">
        <f>LOOKUP(1,0/((AB28=志愿服务!B:B)),志愿服务!C:C)</f>
        <v>0</v>
      </c>
      <c r="AE28" s="34"/>
      <c r="AH28" s="18"/>
      <c r="AI28" s="22"/>
      <c r="AJ28" s="22"/>
      <c r="AK28" s="48">
        <f>LOOKUP(1,0/((AH28=体育!B:B)),体育!C:C)</f>
        <v>0</v>
      </c>
      <c r="AL28" s="34"/>
    </row>
    <row r="29" spans="1:38" ht="15.05" thickBot="1" x14ac:dyDescent="0.3">
      <c r="E29" s="71"/>
      <c r="F29" s="71"/>
      <c r="G29" s="71"/>
      <c r="H29" s="71"/>
      <c r="I29" s="71"/>
      <c r="J29" s="71"/>
      <c r="K29" s="71"/>
      <c r="L29" s="71"/>
      <c r="O29" s="18"/>
      <c r="R29">
        <f>LOOKUP(1,0/(赛事!Q:Q=信息填写!P29),赛事!R:R)</f>
        <v>0</v>
      </c>
      <c r="W29" s="48">
        <f>IF(RIGHT(R29)="平",LOOKUP(1,0/((赛事!$C:$C=信息填写!R29)*(赛事!$D:$D=信息填写!S29)),赛事!$E:$E)*SUMIF(赛事!J:J,T29,赛事!L:L)/T29,LOOKUP(1,0/((赛事!$C:$C=信息填写!R29)*(赛事!$D:$D=信息填写!S29)),赛事!$E:$E)*LOOKUP(1,0/((赛事!$J:$J=信息填写!T29)*(赛事!$K:$K=信息填写!U29)),赛事!$L:$L))</f>
        <v>0</v>
      </c>
      <c r="X29" s="9" t="str">
        <f>IF(COUNTIF($P$6:P29,P29)&gt;=3,COUNTIF($P$6:P29,P29)," ")</f>
        <v xml:space="preserve"> </v>
      </c>
      <c r="Z29" s="19"/>
      <c r="AA29" s="21"/>
      <c r="AB29" s="21"/>
      <c r="AC29" s="36"/>
      <c r="AD29" s="49">
        <f>LOOKUP(1,0/((AB29=志愿服务!B:B)),志愿服务!C:C)</f>
        <v>0</v>
      </c>
      <c r="AE29" s="37"/>
      <c r="AH29" s="19"/>
      <c r="AI29" s="36"/>
      <c r="AJ29" s="36"/>
      <c r="AK29" s="49">
        <f>LOOKUP(1,0/((AH29=体育!B:B)),体育!C:C)</f>
        <v>0</v>
      </c>
      <c r="AL29" s="37"/>
    </row>
    <row r="30" spans="1:38" x14ac:dyDescent="0.25">
      <c r="E30" s="71"/>
      <c r="F30" s="71"/>
      <c r="G30" s="71"/>
      <c r="H30" s="71"/>
      <c r="I30" s="71"/>
      <c r="J30" s="71"/>
      <c r="K30" s="71"/>
      <c r="L30" s="71"/>
      <c r="O30" s="18"/>
      <c r="R30">
        <f>LOOKUP(1,0/(赛事!Q:Q=信息填写!P30),赛事!R:R)</f>
        <v>0</v>
      </c>
      <c r="W30" s="48">
        <f>IF(RIGHT(R30)="平",LOOKUP(1,0/((赛事!$C:$C=信息填写!R30)*(赛事!$D:$D=信息填写!S30)),赛事!$E:$E)*SUMIF(赛事!J:J,T30,赛事!L:L)/T30,LOOKUP(1,0/((赛事!$C:$C=信息填写!R30)*(赛事!$D:$D=信息填写!S30)),赛事!$E:$E)*LOOKUP(1,0/((赛事!$J:$J=信息填写!T30)*(赛事!$K:$K=信息填写!U30)),赛事!$L:$L))</f>
        <v>0</v>
      </c>
      <c r="X30" s="9" t="str">
        <f>IF(COUNTIF($P$6:P30,P30)&gt;=3,COUNTIF($P$6:P30,P30)," ")</f>
        <v xml:space="preserve"> </v>
      </c>
    </row>
    <row r="31" spans="1:38" x14ac:dyDescent="0.25">
      <c r="E31" s="71"/>
      <c r="F31" s="71"/>
      <c r="G31" s="71"/>
      <c r="H31" s="71"/>
      <c r="I31" s="71"/>
      <c r="J31" s="71"/>
      <c r="K31" s="71"/>
      <c r="L31" s="71"/>
      <c r="O31" s="18"/>
      <c r="R31">
        <f>LOOKUP(1,0/(赛事!Q:Q=信息填写!P31),赛事!R:R)</f>
        <v>0</v>
      </c>
      <c r="W31" s="48">
        <f>IF(RIGHT(R31)="平",LOOKUP(1,0/((赛事!$C:$C=信息填写!R31)*(赛事!$D:$D=信息填写!S31)),赛事!$E:$E)*SUMIF(赛事!J:J,T31,赛事!L:L)/T31,LOOKUP(1,0/((赛事!$C:$C=信息填写!R31)*(赛事!$D:$D=信息填写!S31)),赛事!$E:$E)*LOOKUP(1,0/((赛事!$J:$J=信息填写!T31)*(赛事!$K:$K=信息填写!U31)),赛事!$L:$L))</f>
        <v>0</v>
      </c>
      <c r="X31" s="9" t="str">
        <f>IF(COUNTIF($P$6:P31,P31)&gt;=3,COUNTIF($P$6:P31,P31)," ")</f>
        <v xml:space="preserve"> </v>
      </c>
    </row>
    <row r="32" spans="1:38" ht="15.05" thickBot="1" x14ac:dyDescent="0.3">
      <c r="E32" s="71"/>
      <c r="F32" s="71"/>
      <c r="G32" s="71"/>
      <c r="H32" s="71"/>
      <c r="I32" s="71"/>
      <c r="J32" s="71"/>
      <c r="K32" s="71"/>
      <c r="L32" s="71"/>
      <c r="O32" s="18"/>
      <c r="R32">
        <f>LOOKUP(1,0/(赛事!Q:Q=信息填写!P32),赛事!R:R)</f>
        <v>0</v>
      </c>
      <c r="W32" s="48">
        <f>IF(RIGHT(R32)="平",LOOKUP(1,0/((赛事!$C:$C=信息填写!R32)*(赛事!$D:$D=信息填写!S32)),赛事!$E:$E)*SUMIF(赛事!J:J,T32,赛事!L:L)/T32,LOOKUP(1,0/((赛事!$C:$C=信息填写!R32)*(赛事!$D:$D=信息填写!S32)),赛事!$E:$E)*LOOKUP(1,0/((赛事!$J:$J=信息填写!T32)*(赛事!$K:$K=信息填写!U32)),赛事!$L:$L))</f>
        <v>0</v>
      </c>
      <c r="X32" s="9" t="str">
        <f>IF(COUNTIF($P$6:P32,P32)&gt;=3,COUNTIF($P$6:P32,P32)," ")</f>
        <v xml:space="preserve"> </v>
      </c>
      <c r="Z32" s="55" t="s">
        <v>196</v>
      </c>
      <c r="AA32" s="22"/>
      <c r="AC32" s="63" t="s">
        <v>202</v>
      </c>
      <c r="AD32" s="47">
        <f>SUMIF(AD34:AD43,"&gt;=0")</f>
        <v>0</v>
      </c>
      <c r="AE32" s="22"/>
      <c r="AH32" s="55" t="s">
        <v>117</v>
      </c>
      <c r="AI32" s="22"/>
      <c r="AJ32" s="63" t="s">
        <v>119</v>
      </c>
      <c r="AK32" s="47">
        <f>SUMIF(AK34:AK38,"&gt;=0")</f>
        <v>0</v>
      </c>
      <c r="AL32" s="22"/>
    </row>
    <row r="33" spans="5:39" ht="43.2" x14ac:dyDescent="0.25">
      <c r="E33" s="71"/>
      <c r="F33" s="71"/>
      <c r="G33" s="71"/>
      <c r="H33" s="71"/>
      <c r="I33" s="71"/>
      <c r="J33" s="71"/>
      <c r="K33" s="71"/>
      <c r="L33" s="71"/>
      <c r="O33" s="18"/>
      <c r="R33">
        <f>LOOKUP(1,0/(赛事!Q:Q=信息填写!P33),赛事!R:R)</f>
        <v>0</v>
      </c>
      <c r="W33" s="48">
        <f>IF(RIGHT(R33)="平",LOOKUP(1,0/((赛事!$C:$C=信息填写!R33)*(赛事!$D:$D=信息填写!S33)),赛事!$E:$E)*SUMIF(赛事!J:J,T33,赛事!L:L)/T33,LOOKUP(1,0/((赛事!$C:$C=信息填写!R33)*(赛事!$D:$D=信息填写!S33)),赛事!$E:$E)*LOOKUP(1,0/((赛事!$J:$J=信息填写!T33)*(赛事!$K:$K=信息填写!U33)),赛事!$L:$L))</f>
        <v>0</v>
      </c>
      <c r="X33" s="9" t="str">
        <f>IF(COUNTIF($P$6:P33,P33)&gt;=3,COUNTIF($P$6:P33,P33)," ")</f>
        <v xml:space="preserve"> </v>
      </c>
      <c r="Z33" s="56" t="s">
        <v>197</v>
      </c>
      <c r="AA33" s="57" t="s">
        <v>198</v>
      </c>
      <c r="AB33" s="83" t="s">
        <v>199</v>
      </c>
      <c r="AC33" s="57" t="s">
        <v>100</v>
      </c>
      <c r="AD33" s="58" t="s">
        <v>89</v>
      </c>
      <c r="AE33" s="58" t="s">
        <v>94</v>
      </c>
      <c r="AH33" s="56" t="s">
        <v>118</v>
      </c>
      <c r="AI33" s="57" t="s">
        <v>112</v>
      </c>
      <c r="AJ33" s="57" t="s">
        <v>100</v>
      </c>
      <c r="AK33" s="58" t="s">
        <v>89</v>
      </c>
      <c r="AL33" s="58" t="s">
        <v>94</v>
      </c>
    </row>
    <row r="34" spans="5:39" x14ac:dyDescent="0.25">
      <c r="E34" s="71"/>
      <c r="F34" s="71"/>
      <c r="G34" s="71"/>
      <c r="H34" s="71"/>
      <c r="I34" s="71"/>
      <c r="J34" s="71"/>
      <c r="K34" s="71"/>
      <c r="L34" s="71"/>
      <c r="O34" s="18"/>
      <c r="R34">
        <f>LOOKUP(1,0/(赛事!Q:Q=信息填写!P34),赛事!R:R)</f>
        <v>0</v>
      </c>
      <c r="W34" s="48">
        <f>IF(RIGHT(R34)="平",LOOKUP(1,0/((赛事!$C:$C=信息填写!R34)*(赛事!$D:$D=信息填写!S34)),赛事!$E:$E)*SUMIF(赛事!J:J,T34,赛事!L:L)/T34,LOOKUP(1,0/((赛事!$C:$C=信息填写!R34)*(赛事!$D:$D=信息填写!S34)),赛事!$E:$E)*LOOKUP(1,0/((赛事!$J:$J=信息填写!T34)*(赛事!$K:$K=信息填写!U34)),赛事!$L:$L))</f>
        <v>0</v>
      </c>
      <c r="X34" s="9" t="str">
        <f>IF(COUNTIF($P$6:P34,P34)&gt;=3,COUNTIF($P$6:P34,P34)," ")</f>
        <v xml:space="preserve"> </v>
      </c>
      <c r="Z34" s="18"/>
      <c r="AC34" s="22"/>
      <c r="AD34" s="48">
        <f t="shared" ref="AD34:AD43" si="0">IF(AB34="是",0.5,0)</f>
        <v>0</v>
      </c>
      <c r="AE34" s="34"/>
      <c r="AH34" s="18"/>
      <c r="AI34" s="22"/>
      <c r="AJ34" s="22"/>
      <c r="AK34" s="48">
        <f>LOOKUP(1,0/((AH34=美育!B:B)),美育!C:C)</f>
        <v>0</v>
      </c>
      <c r="AL34" s="34"/>
    </row>
    <row r="35" spans="5:39" x14ac:dyDescent="0.25">
      <c r="E35" s="71"/>
      <c r="F35" s="71"/>
      <c r="G35" s="71"/>
      <c r="H35" s="71"/>
      <c r="I35" s="71"/>
      <c r="J35" s="71"/>
      <c r="K35" s="71"/>
      <c r="L35" s="71"/>
      <c r="O35" s="18"/>
      <c r="R35">
        <f>LOOKUP(1,0/(赛事!Q:Q=信息填写!P35),赛事!R:R)</f>
        <v>0</v>
      </c>
      <c r="W35" s="48">
        <f>IF(RIGHT(R35)="平",LOOKUP(1,0/((赛事!$C:$C=信息填写!R35)*(赛事!$D:$D=信息填写!S35)),赛事!$E:$E)*SUMIF(赛事!J:J,T35,赛事!L:L)/T35,LOOKUP(1,0/((赛事!$C:$C=信息填写!R35)*(赛事!$D:$D=信息填写!S35)),赛事!$E:$E)*LOOKUP(1,0/((赛事!$J:$J=信息填写!T35)*(赛事!$K:$K=信息填写!U35)),赛事!$L:$L))</f>
        <v>0</v>
      </c>
      <c r="X35" s="9" t="str">
        <f>IF(COUNTIF($P$6:P35,P35)&gt;=3,COUNTIF($P$6:P35,P35)," ")</f>
        <v xml:space="preserve"> </v>
      </c>
      <c r="Z35" s="18"/>
      <c r="AC35" s="22"/>
      <c r="AD35" s="48">
        <f t="shared" si="0"/>
        <v>0</v>
      </c>
      <c r="AE35" s="34"/>
      <c r="AH35" s="18"/>
      <c r="AI35" s="22"/>
      <c r="AJ35" s="22"/>
      <c r="AK35" s="48">
        <f>LOOKUP(1,0/((AH35=美育!B:B)),美育!C:C)</f>
        <v>0</v>
      </c>
      <c r="AL35" s="34"/>
    </row>
    <row r="36" spans="5:39" x14ac:dyDescent="0.25">
      <c r="E36" s="71"/>
      <c r="F36" s="71"/>
      <c r="G36" s="71"/>
      <c r="H36" s="71"/>
      <c r="I36" s="71"/>
      <c r="J36" s="71"/>
      <c r="K36" s="71"/>
      <c r="L36" s="71"/>
      <c r="O36" s="18"/>
      <c r="R36">
        <f>LOOKUP(1,0/(赛事!Q:Q=信息填写!P36),赛事!R:R)</f>
        <v>0</v>
      </c>
      <c r="W36" s="48">
        <f>IF(RIGHT(R36)="平",LOOKUP(1,0/((赛事!$C:$C=信息填写!R36)*(赛事!$D:$D=信息填写!S36)),赛事!$E:$E)*SUMIF(赛事!J:J,T36,赛事!L:L)/T36,LOOKUP(1,0/((赛事!$C:$C=信息填写!R36)*(赛事!$D:$D=信息填写!S36)),赛事!$E:$E)*LOOKUP(1,0/((赛事!$J:$J=信息填写!T36)*(赛事!$K:$K=信息填写!U36)),赛事!$L:$L))</f>
        <v>0</v>
      </c>
      <c r="X36" s="9" t="str">
        <f>IF(COUNTIF($P$6:P36,P36)&gt;=3,COUNTIF($P$6:P36,P36)," ")</f>
        <v xml:space="preserve"> </v>
      </c>
      <c r="Z36" s="18"/>
      <c r="AC36" s="22"/>
      <c r="AD36" s="48">
        <f t="shared" si="0"/>
        <v>0</v>
      </c>
      <c r="AE36" s="34"/>
      <c r="AH36" s="18"/>
      <c r="AI36" s="22"/>
      <c r="AJ36" s="22"/>
      <c r="AK36" s="48">
        <f>LOOKUP(1,0/((AH36=美育!B:B)),美育!C:C)</f>
        <v>0</v>
      </c>
      <c r="AL36" s="34"/>
    </row>
    <row r="37" spans="5:39" x14ac:dyDescent="0.25">
      <c r="E37" s="71"/>
      <c r="F37" s="71"/>
      <c r="G37" s="71"/>
      <c r="H37" s="71"/>
      <c r="I37" s="71"/>
      <c r="J37" s="71"/>
      <c r="K37" s="71"/>
      <c r="L37" s="71"/>
      <c r="O37" s="18"/>
      <c r="R37">
        <f>LOOKUP(1,0/(赛事!Q:Q=信息填写!P37),赛事!R:R)</f>
        <v>0</v>
      </c>
      <c r="W37" s="48">
        <f>IF(RIGHT(R37)="平",LOOKUP(1,0/((赛事!$C:$C=信息填写!R37)*(赛事!$D:$D=信息填写!S37)),赛事!$E:$E)*SUMIF(赛事!J:J,T37,赛事!L:L)/T37,LOOKUP(1,0/((赛事!$C:$C=信息填写!R37)*(赛事!$D:$D=信息填写!S37)),赛事!$E:$E)*LOOKUP(1,0/((赛事!$J:$J=信息填写!T37)*(赛事!$K:$K=信息填写!U37)),赛事!$L:$L))</f>
        <v>0</v>
      </c>
      <c r="X37" s="9" t="str">
        <f>IF(COUNTIF($P$6:P37,P37)&gt;=3,COUNTIF($P$6:P37,P37)," ")</f>
        <v xml:space="preserve"> </v>
      </c>
      <c r="Z37" s="18"/>
      <c r="AC37" s="22"/>
      <c r="AD37" s="48">
        <f t="shared" si="0"/>
        <v>0</v>
      </c>
      <c r="AE37" s="34"/>
      <c r="AH37" s="18"/>
      <c r="AI37" s="22"/>
      <c r="AJ37" s="22"/>
      <c r="AK37" s="48">
        <f>LOOKUP(1,0/((AH37=美育!B:B)),美育!C:C)</f>
        <v>0</v>
      </c>
      <c r="AL37" s="34"/>
    </row>
    <row r="38" spans="5:39" x14ac:dyDescent="0.25">
      <c r="E38" s="71"/>
      <c r="F38" s="71"/>
      <c r="G38" s="71"/>
      <c r="H38" s="71"/>
      <c r="I38" s="71"/>
      <c r="J38" s="71"/>
      <c r="K38" s="71"/>
      <c r="L38" s="71"/>
      <c r="O38" s="18"/>
      <c r="R38">
        <f>LOOKUP(1,0/(赛事!Q:Q=信息填写!P38),赛事!R:R)</f>
        <v>0</v>
      </c>
      <c r="W38" s="48">
        <f>IF(RIGHT(R38)="平",LOOKUP(1,0/((赛事!$C:$C=信息填写!R38)*(赛事!$D:$D=信息填写!S38)),赛事!$E:$E)*SUMIF(赛事!J:J,T38,赛事!L:L)/T38,LOOKUP(1,0/((赛事!$C:$C=信息填写!R38)*(赛事!$D:$D=信息填写!S38)),赛事!$E:$E)*LOOKUP(1,0/((赛事!$J:$J=信息填写!T38)*(赛事!$K:$K=信息填写!U38)),赛事!$L:$L))</f>
        <v>0</v>
      </c>
      <c r="X38" s="9" t="str">
        <f>IF(COUNTIF($P$6:P38,P38)&gt;=3,COUNTIF($P$6:P38,P38)," ")</f>
        <v xml:space="preserve"> </v>
      </c>
      <c r="Z38" s="18"/>
      <c r="AC38" s="22"/>
      <c r="AD38" s="48">
        <f t="shared" si="0"/>
        <v>0</v>
      </c>
      <c r="AE38" s="34"/>
      <c r="AH38" s="18"/>
      <c r="AI38" s="22"/>
      <c r="AJ38" s="22"/>
      <c r="AK38" s="48">
        <f>LOOKUP(1,0/((AH38=美育!B:B)),美育!C:C)</f>
        <v>0</v>
      </c>
      <c r="AL38" s="34"/>
    </row>
    <row r="39" spans="5:39" x14ac:dyDescent="0.25">
      <c r="E39" s="71"/>
      <c r="F39" s="71"/>
      <c r="G39" s="71"/>
      <c r="H39" s="71"/>
      <c r="I39" s="71"/>
      <c r="J39" s="71"/>
      <c r="K39" s="71"/>
      <c r="L39" s="71"/>
      <c r="O39" s="18"/>
      <c r="R39">
        <f>LOOKUP(1,0/(赛事!Q:Q=信息填写!P39),赛事!R:R)</f>
        <v>0</v>
      </c>
      <c r="W39" s="48">
        <f>IF(RIGHT(R39)="平",LOOKUP(1,0/((赛事!$C:$C=信息填写!R39)*(赛事!$D:$D=信息填写!S39)),赛事!$E:$E)*SUMIF(赛事!J:J,T39,赛事!L:L)/T39,LOOKUP(1,0/((赛事!$C:$C=信息填写!R39)*(赛事!$D:$D=信息填写!S39)),赛事!$E:$E)*LOOKUP(1,0/((赛事!$J:$J=信息填写!T39)*(赛事!$K:$K=信息填写!U39)),赛事!$L:$L))</f>
        <v>0</v>
      </c>
      <c r="X39" s="9" t="str">
        <f>IF(COUNTIF($P$6:P39,P39)&gt;=3,COUNTIF($P$6:P39,P39)," ")</f>
        <v xml:space="preserve"> </v>
      </c>
      <c r="Z39" s="18"/>
      <c r="AC39" s="22"/>
      <c r="AD39" s="48">
        <f t="shared" si="0"/>
        <v>0</v>
      </c>
      <c r="AE39" s="34"/>
      <c r="AH39" s="18"/>
      <c r="AI39" s="22"/>
      <c r="AJ39" s="22"/>
      <c r="AK39" s="48">
        <f>LOOKUP(1,0/((AH39=美育!B:B)),美育!C:C)</f>
        <v>0</v>
      </c>
      <c r="AL39" s="34"/>
    </row>
    <row r="40" spans="5:39" x14ac:dyDescent="0.25">
      <c r="E40" s="71"/>
      <c r="F40" s="71"/>
      <c r="G40" s="71"/>
      <c r="H40" s="71"/>
      <c r="I40" s="71"/>
      <c r="J40" s="71"/>
      <c r="K40" s="71"/>
      <c r="L40" s="71"/>
      <c r="O40" s="18"/>
      <c r="R40">
        <f>LOOKUP(1,0/(赛事!Q:Q=信息填写!P40),赛事!R:R)</f>
        <v>0</v>
      </c>
      <c r="W40" s="48">
        <f>IF(RIGHT(R40)="平",LOOKUP(1,0/((赛事!$C:$C=信息填写!R40)*(赛事!$D:$D=信息填写!S40)),赛事!$E:$E)*SUMIF(赛事!J:J,T40,赛事!L:L)/T40,LOOKUP(1,0/((赛事!$C:$C=信息填写!R40)*(赛事!$D:$D=信息填写!S40)),赛事!$E:$E)*LOOKUP(1,0/((赛事!$J:$J=信息填写!T40)*(赛事!$K:$K=信息填写!U40)),赛事!$L:$L))</f>
        <v>0</v>
      </c>
      <c r="X40" s="9" t="str">
        <f>IF(COUNTIF($P$6:P40,P40)&gt;=3,COUNTIF($P$6:P40,P40)," ")</f>
        <v xml:space="preserve"> </v>
      </c>
      <c r="Z40" s="18"/>
      <c r="AC40" s="22"/>
      <c r="AD40" s="48">
        <f t="shared" si="0"/>
        <v>0</v>
      </c>
      <c r="AE40" s="34"/>
      <c r="AH40" s="18"/>
      <c r="AI40" s="22"/>
      <c r="AJ40" s="22"/>
      <c r="AK40" s="48">
        <f>LOOKUP(1,0/((AH40=美育!B:B)),美育!C:C)</f>
        <v>0</v>
      </c>
      <c r="AL40" s="34"/>
    </row>
    <row r="41" spans="5:39" x14ac:dyDescent="0.25">
      <c r="E41" s="71"/>
      <c r="F41" s="71"/>
      <c r="G41" s="71"/>
      <c r="H41" s="71"/>
      <c r="I41" s="71"/>
      <c r="J41" s="71"/>
      <c r="K41" s="71"/>
      <c r="L41" s="71"/>
      <c r="O41" s="18"/>
      <c r="R41">
        <f>LOOKUP(1,0/(赛事!Q:Q=信息填写!P41),赛事!R:R)</f>
        <v>0</v>
      </c>
      <c r="W41" s="48">
        <f>IF(RIGHT(R41)="平",LOOKUP(1,0/((赛事!$C:$C=信息填写!R41)*(赛事!$D:$D=信息填写!S41)),赛事!$E:$E)*SUMIF(赛事!J:J,T41,赛事!L:L)/T41,LOOKUP(1,0/((赛事!$C:$C=信息填写!R41)*(赛事!$D:$D=信息填写!S41)),赛事!$E:$E)*LOOKUP(1,0/((赛事!$J:$J=信息填写!T41)*(赛事!$K:$K=信息填写!U41)),赛事!$L:$L))</f>
        <v>0</v>
      </c>
      <c r="X41" s="9" t="str">
        <f>IF(COUNTIF($P$6:P41,P41)&gt;=3,COUNTIF($P$6:P41,P41)," ")</f>
        <v xml:space="preserve"> </v>
      </c>
      <c r="Z41" s="18"/>
      <c r="AC41" s="22"/>
      <c r="AD41" s="48">
        <f t="shared" si="0"/>
        <v>0</v>
      </c>
      <c r="AE41" s="34"/>
      <c r="AH41" s="18"/>
      <c r="AI41" s="22"/>
      <c r="AJ41" s="22"/>
      <c r="AK41" s="48">
        <f>LOOKUP(1,0/((AH41=美育!B:B)),美育!C:C)</f>
        <v>0</v>
      </c>
      <c r="AL41" s="34"/>
    </row>
    <row r="42" spans="5:39" x14ac:dyDescent="0.25">
      <c r="E42" s="71"/>
      <c r="F42" s="71"/>
      <c r="G42" s="71"/>
      <c r="H42" s="71"/>
      <c r="I42" s="71"/>
      <c r="J42" s="71"/>
      <c r="K42" s="71"/>
      <c r="L42" s="71"/>
      <c r="O42" s="18"/>
      <c r="R42">
        <f>LOOKUP(1,0/(赛事!Q:Q=信息填写!P42),赛事!R:R)</f>
        <v>0</v>
      </c>
      <c r="W42" s="48">
        <f>IF(RIGHT(R42)="平",LOOKUP(1,0/((赛事!$C:$C=信息填写!R42)*(赛事!$D:$D=信息填写!S42)),赛事!$E:$E)*SUMIF(赛事!J:J,T42,赛事!L:L)/T42,LOOKUP(1,0/((赛事!$C:$C=信息填写!R42)*(赛事!$D:$D=信息填写!S42)),赛事!$E:$E)*LOOKUP(1,0/((赛事!$J:$J=信息填写!T42)*(赛事!$K:$K=信息填写!U42)),赛事!$L:$L))</f>
        <v>0</v>
      </c>
      <c r="X42" s="9" t="str">
        <f>IF(COUNTIF($P$6:P42,P42)&gt;=3,COUNTIF($P$6:P42,P42)," ")</f>
        <v xml:space="preserve"> </v>
      </c>
      <c r="Z42" s="18"/>
      <c r="AC42" s="22"/>
      <c r="AD42" s="48">
        <f t="shared" si="0"/>
        <v>0</v>
      </c>
      <c r="AE42" s="34"/>
      <c r="AH42" s="18"/>
      <c r="AI42" s="22"/>
      <c r="AJ42" s="22"/>
      <c r="AK42" s="48">
        <f>LOOKUP(1,0/((AH42=美育!B:B)),美育!C:C)</f>
        <v>0</v>
      </c>
      <c r="AL42" s="34"/>
      <c r="AM42" s="29" t="s">
        <v>122</v>
      </c>
    </row>
    <row r="43" spans="5:39" ht="15.05" thickBot="1" x14ac:dyDescent="0.3">
      <c r="E43" s="71"/>
      <c r="F43" s="71"/>
      <c r="G43" s="71"/>
      <c r="H43" s="71"/>
      <c r="I43" s="71"/>
      <c r="J43" s="71"/>
      <c r="K43" s="71"/>
      <c r="L43" s="71"/>
      <c r="O43" s="18"/>
      <c r="R43">
        <f>LOOKUP(1,0/(赛事!Q:Q=信息填写!P43),赛事!R:R)</f>
        <v>0</v>
      </c>
      <c r="W43" s="48">
        <f>IF(RIGHT(R43)="平",LOOKUP(1,0/((赛事!$C:$C=信息填写!R43)*(赛事!$D:$D=信息填写!S43)),赛事!$E:$E)*SUMIF(赛事!J:J,T43,赛事!L:L)/T43,LOOKUP(1,0/((赛事!$C:$C=信息填写!R43)*(赛事!$D:$D=信息填写!S43)),赛事!$E:$E)*LOOKUP(1,0/((赛事!$J:$J=信息填写!T43)*(赛事!$K:$K=信息填写!U43)),赛事!$L:$L))</f>
        <v>0</v>
      </c>
      <c r="X43" s="9" t="str">
        <f>IF(COUNTIF($P$6:P43,P43)&gt;=3,COUNTIF($P$6:P43,P43)," ")</f>
        <v xml:space="preserve"> </v>
      </c>
      <c r="Z43" s="19"/>
      <c r="AA43" s="21"/>
      <c r="AB43" s="21"/>
      <c r="AC43" s="36"/>
      <c r="AD43" s="49">
        <f t="shared" si="0"/>
        <v>0</v>
      </c>
      <c r="AE43" s="37"/>
      <c r="AH43" s="19"/>
      <c r="AI43" s="36"/>
      <c r="AJ43" s="36"/>
      <c r="AK43" s="49">
        <f>LOOKUP(1,0/((AH43=美育!B:B)),美育!C:C)</f>
        <v>0</v>
      </c>
      <c r="AL43" s="37"/>
      <c r="AM43" s="29" t="s">
        <v>122</v>
      </c>
    </row>
    <row r="44" spans="5:39" x14ac:dyDescent="0.25">
      <c r="E44" s="71"/>
      <c r="F44" s="71"/>
      <c r="G44" s="71"/>
      <c r="H44" s="71"/>
      <c r="I44" s="71"/>
      <c r="J44" s="71"/>
      <c r="K44" s="71"/>
      <c r="L44" s="71"/>
      <c r="O44" s="18"/>
      <c r="R44">
        <f>LOOKUP(1,0/(赛事!Q:Q=信息填写!P44),赛事!R:R)</f>
        <v>0</v>
      </c>
      <c r="W44" s="48">
        <f>IF(RIGHT(R44)="平",LOOKUP(1,0/((赛事!$C:$C=信息填写!R44)*(赛事!$D:$D=信息填写!S44)),赛事!$E:$E)*SUMIF(赛事!J:J,T44,赛事!L:L)/T44,LOOKUP(1,0/((赛事!$C:$C=信息填写!R44)*(赛事!$D:$D=信息填写!S44)),赛事!$E:$E)*LOOKUP(1,0/((赛事!$J:$J=信息填写!T44)*(赛事!$K:$K=信息填写!U44)),赛事!$L:$L))</f>
        <v>0</v>
      </c>
      <c r="X44" s="9" t="str">
        <f>IF(COUNTIF($P$6:P44,P44)&gt;=3,COUNTIF($P$6:P44,P44)," ")</f>
        <v xml:space="preserve"> </v>
      </c>
      <c r="AK44" s="40" t="s">
        <v>126</v>
      </c>
      <c r="AM44" s="65" t="s">
        <v>120</v>
      </c>
    </row>
    <row r="45" spans="5:39" x14ac:dyDescent="0.25">
      <c r="E45" s="71"/>
      <c r="F45" s="71"/>
      <c r="G45" s="71"/>
      <c r="H45" s="71"/>
      <c r="I45" s="71"/>
      <c r="J45" s="71"/>
      <c r="K45" s="71"/>
      <c r="L45" s="71"/>
      <c r="O45" s="18"/>
      <c r="R45">
        <f>LOOKUP(1,0/(赛事!Q:Q=信息填写!P45),赛事!R:R)</f>
        <v>0</v>
      </c>
      <c r="W45" s="48">
        <f>IF(RIGHT(R45)="平",LOOKUP(1,0/((赛事!$C:$C=信息填写!R45)*(赛事!$D:$D=信息填写!S45)),赛事!$E:$E)*SUMIF(赛事!J:J,T45,赛事!L:L)/T45,LOOKUP(1,0/((赛事!$C:$C=信息填写!R45)*(赛事!$D:$D=信息填写!S45)),赛事!$E:$E)*LOOKUP(1,0/((赛事!$J:$J=信息填写!T45)*(赛事!$K:$K=信息填写!U45)),赛事!$L:$L))</f>
        <v>0</v>
      </c>
      <c r="X45" s="9" t="str">
        <f>IF(COUNTIF($P$6:P45,P45)&gt;=3,COUNTIF($P$6:P45,P45)," ")</f>
        <v xml:space="preserve"> </v>
      </c>
    </row>
    <row r="46" spans="5:39" x14ac:dyDescent="0.25">
      <c r="E46" s="71"/>
      <c r="F46" s="71"/>
      <c r="G46" s="71"/>
      <c r="H46" s="71"/>
      <c r="I46" s="71"/>
      <c r="J46" s="71"/>
      <c r="K46" s="71"/>
      <c r="L46" s="71"/>
      <c r="O46" s="18"/>
      <c r="R46">
        <f>LOOKUP(1,0/(赛事!Q:Q=信息填写!P46),赛事!R:R)</f>
        <v>0</v>
      </c>
      <c r="W46" s="48">
        <f>IF(RIGHT(R46)="平",LOOKUP(1,0/((赛事!$C:$C=信息填写!R46)*(赛事!$D:$D=信息填写!S46)),赛事!$E:$E)*SUMIF(赛事!J:J,T46,赛事!L:L)/T46,LOOKUP(1,0/((赛事!$C:$C=信息填写!R46)*(赛事!$D:$D=信息填写!S46)),赛事!$E:$E)*LOOKUP(1,0/((赛事!$J:$J=信息填写!T46)*(赛事!$K:$K=信息填写!U46)),赛事!$L:$L))</f>
        <v>0</v>
      </c>
      <c r="X46" s="9" t="str">
        <f>IF(COUNTIF($P$6:P46,P46)&gt;=3,COUNTIF($P$6:P46,P46)," ")</f>
        <v xml:space="preserve"> </v>
      </c>
    </row>
    <row r="47" spans="5:39" x14ac:dyDescent="0.25">
      <c r="E47" s="71"/>
      <c r="F47" s="71"/>
      <c r="G47" s="71"/>
      <c r="H47" s="71"/>
      <c r="I47" s="71"/>
      <c r="J47" s="71"/>
      <c r="K47" s="71"/>
      <c r="L47" s="71"/>
      <c r="O47" s="18"/>
      <c r="R47">
        <f>LOOKUP(1,0/(赛事!Q:Q=信息填写!P47),赛事!R:R)</f>
        <v>0</v>
      </c>
      <c r="W47" s="48">
        <f>IF(RIGHT(R47)="平",LOOKUP(1,0/((赛事!$C:$C=信息填写!R47)*(赛事!$D:$D=信息填写!S47)),赛事!$E:$E)*SUMIF(赛事!J:J,T47,赛事!L:L)/T47,LOOKUP(1,0/((赛事!$C:$C=信息填写!R47)*(赛事!$D:$D=信息填写!S47)),赛事!$E:$E)*LOOKUP(1,0/((赛事!$J:$J=信息填写!T47)*(赛事!$K:$K=信息填写!U47)),赛事!$L:$L))</f>
        <v>0</v>
      </c>
      <c r="X47" s="9" t="str">
        <f>IF(COUNTIF($P$6:P47,P47)&gt;=3,COUNTIF($P$6:P47,P47)," ")</f>
        <v xml:space="preserve"> </v>
      </c>
    </row>
    <row r="48" spans="5:39" x14ac:dyDescent="0.25">
      <c r="E48" s="71"/>
      <c r="F48" s="71"/>
      <c r="G48" s="71"/>
      <c r="H48" s="71"/>
      <c r="I48" s="71"/>
      <c r="J48" s="71"/>
      <c r="K48" s="71"/>
      <c r="L48" s="71"/>
      <c r="O48" s="18"/>
      <c r="R48">
        <f>LOOKUP(1,0/(赛事!Q:Q=信息填写!P48),赛事!R:R)</f>
        <v>0</v>
      </c>
      <c r="W48" s="48">
        <f>IF(RIGHT(R48)="平",LOOKUP(1,0/((赛事!$C:$C=信息填写!R48)*(赛事!$D:$D=信息填写!S48)),赛事!$E:$E)*SUMIF(赛事!J:J,T48,赛事!L:L)/T48,LOOKUP(1,0/((赛事!$C:$C=信息填写!R48)*(赛事!$D:$D=信息填写!S48)),赛事!$E:$E)*LOOKUP(1,0/((赛事!$J:$J=信息填写!T48)*(赛事!$K:$K=信息填写!U48)),赛事!$L:$L))</f>
        <v>0</v>
      </c>
      <c r="X48" s="9" t="str">
        <f>IF(COUNTIF($P$6:P48,P48)&gt;=3,COUNTIF($P$6:P48,P48)," ")</f>
        <v xml:space="preserve"> </v>
      </c>
    </row>
    <row r="49" spans="5:24" x14ac:dyDescent="0.25">
      <c r="E49" s="71"/>
      <c r="F49" s="71"/>
      <c r="G49" s="71"/>
      <c r="H49" s="71"/>
      <c r="I49" s="71"/>
      <c r="J49" s="71"/>
      <c r="K49" s="71"/>
      <c r="L49" s="71"/>
      <c r="O49" s="18"/>
      <c r="R49">
        <f>LOOKUP(1,0/(赛事!Q:Q=信息填写!P49),赛事!R:R)</f>
        <v>0</v>
      </c>
      <c r="W49" s="48">
        <f>IF(RIGHT(R49)="平",LOOKUP(1,0/((赛事!$C:$C=信息填写!R49)*(赛事!$D:$D=信息填写!S49)),赛事!$E:$E)*SUMIF(赛事!J:J,T49,赛事!L:L)/T49,LOOKUP(1,0/((赛事!$C:$C=信息填写!R49)*(赛事!$D:$D=信息填写!S49)),赛事!$E:$E)*LOOKUP(1,0/((赛事!$J:$J=信息填写!T49)*(赛事!$K:$K=信息填写!U49)),赛事!$L:$L))</f>
        <v>0</v>
      </c>
      <c r="X49" s="9" t="str">
        <f>IF(COUNTIF($P$6:P49,P49)&gt;=3,COUNTIF($P$6:P49,P49)," ")</f>
        <v xml:space="preserve"> </v>
      </c>
    </row>
    <row r="50" spans="5:24" x14ac:dyDescent="0.25">
      <c r="E50" s="71"/>
      <c r="F50" s="71"/>
      <c r="G50" s="71"/>
      <c r="H50" s="71"/>
      <c r="I50" s="71"/>
      <c r="J50" s="71"/>
      <c r="K50" s="71"/>
      <c r="L50" s="71"/>
      <c r="O50" s="18"/>
      <c r="R50">
        <f>LOOKUP(1,0/(赛事!Q:Q=信息填写!P50),赛事!R:R)</f>
        <v>0</v>
      </c>
      <c r="W50" s="48">
        <f>IF(RIGHT(R50)="平",LOOKUP(1,0/((赛事!$C:$C=信息填写!R50)*(赛事!$D:$D=信息填写!S50)),赛事!$E:$E)*SUMIF(赛事!J:J,T50,赛事!L:L)/T50,LOOKUP(1,0/((赛事!$C:$C=信息填写!R50)*(赛事!$D:$D=信息填写!S50)),赛事!$E:$E)*LOOKUP(1,0/((赛事!$J:$J=信息填写!T50)*(赛事!$K:$K=信息填写!U50)),赛事!$L:$L))</f>
        <v>0</v>
      </c>
      <c r="X50" s="9" t="str">
        <f>IF(COUNTIF($P$6:P50,P50)&gt;=3,COUNTIF($P$6:P50,P50)," ")</f>
        <v xml:space="preserve"> </v>
      </c>
    </row>
    <row r="51" spans="5:24" ht="15.05" thickBot="1" x14ac:dyDescent="0.3">
      <c r="E51" s="71"/>
      <c r="F51" s="71"/>
      <c r="G51" s="71"/>
      <c r="H51" s="71"/>
      <c r="I51" s="71"/>
      <c r="J51" s="71"/>
      <c r="K51" s="71"/>
      <c r="L51" s="71"/>
      <c r="O51" s="19"/>
      <c r="P51" s="21"/>
      <c r="Q51" s="21"/>
      <c r="R51" s="52">
        <f>LOOKUP(1,0/(赛事!Q:Q=信息填写!P51),赛事!R:R)</f>
        <v>0</v>
      </c>
      <c r="S51" s="21"/>
      <c r="T51" s="21"/>
      <c r="U51" s="21"/>
      <c r="V51" s="21"/>
      <c r="W51" s="49">
        <f>IF(RIGHT(R51)="平",LOOKUP(1,0/((赛事!$C:$C=信息填写!R51)*(赛事!$D:$D=信息填写!S51)),赛事!$E:$E)*SUMIF(赛事!J:J,T51,赛事!L:L)/T51,LOOKUP(1,0/((赛事!$C:$C=信息填写!R51)*(赛事!$D:$D=信息填写!S51)),赛事!$E:$E)*LOOKUP(1,0/((赛事!$J:$J=信息填写!T51)*(赛事!$K:$K=信息填写!U51)),赛事!$L:$L))</f>
        <v>0</v>
      </c>
      <c r="X51" s="11" t="str">
        <f>IF(COUNTIF($P$6:P51,P51)&gt;=3,COUNTIF($P$6:P51,P51)," ")</f>
        <v xml:space="preserve"> </v>
      </c>
    </row>
    <row r="52" spans="5:24" x14ac:dyDescent="0.25">
      <c r="E52" s="71"/>
      <c r="F52" s="71"/>
      <c r="G52" s="71"/>
      <c r="H52" s="71"/>
      <c r="I52" s="71"/>
      <c r="J52" s="71"/>
      <c r="K52" s="71"/>
      <c r="L52" s="71"/>
    </row>
    <row r="53" spans="5:24" x14ac:dyDescent="0.25">
      <c r="E53" s="71"/>
      <c r="F53" s="71"/>
      <c r="G53" s="71"/>
      <c r="H53" s="71"/>
      <c r="I53" s="71"/>
      <c r="J53" s="71"/>
      <c r="K53" s="71"/>
      <c r="L53" s="71"/>
      <c r="O53" s="96" t="s">
        <v>123</v>
      </c>
      <c r="P53" s="97"/>
      <c r="Q53" s="41"/>
      <c r="R53" s="41"/>
      <c r="S53" s="41"/>
      <c r="T53" s="41"/>
      <c r="U53" s="42"/>
      <c r="V53" s="43"/>
      <c r="W53" s="53" t="s">
        <v>124</v>
      </c>
    </row>
    <row r="54" spans="5:24" x14ac:dyDescent="0.25">
      <c r="E54" s="71"/>
      <c r="F54" s="71"/>
      <c r="G54" s="71"/>
      <c r="H54" s="71"/>
      <c r="I54" s="71"/>
      <c r="J54" s="71"/>
      <c r="K54" s="71"/>
      <c r="L54" s="71"/>
      <c r="O54" s="98"/>
      <c r="P54" s="99"/>
      <c r="Q54" s="44"/>
      <c r="R54" s="44"/>
      <c r="S54" s="44"/>
      <c r="T54" s="44"/>
      <c r="U54" s="45"/>
      <c r="V54" s="46"/>
      <c r="W54" s="54">
        <f>SUMIF(R6:R51,赛事!G8,信息填写!W6:W51)+SUMIF(R6:R51,赛事!G9,信息填写!W6:W51)+SUMIF(R6:R51,赛事!G14,信息填写!W6:W51)+SUMIF(R6:R51,赛事!G15,信息填写!W6:W51)+SUMIF(R6:R51,赛事!G16,信息填写!W6:W51)</f>
        <v>0</v>
      </c>
    </row>
    <row r="55" spans="5:24" x14ac:dyDescent="0.25">
      <c r="E55" s="71"/>
      <c r="F55" s="71"/>
      <c r="G55" s="71"/>
      <c r="H55" s="71"/>
      <c r="I55" s="71"/>
      <c r="J55" s="71"/>
      <c r="K55" s="71"/>
      <c r="L55" s="71"/>
    </row>
    <row r="56" spans="5:24" x14ac:dyDescent="0.25">
      <c r="E56" s="71"/>
      <c r="F56" s="71"/>
      <c r="G56" s="71"/>
      <c r="H56" s="71"/>
      <c r="I56" s="71"/>
      <c r="J56" s="71"/>
      <c r="K56" s="71"/>
      <c r="L56" s="71"/>
    </row>
    <row r="57" spans="5:24" x14ac:dyDescent="0.25">
      <c r="E57" s="71"/>
      <c r="F57" s="71"/>
      <c r="G57" s="71"/>
      <c r="H57" s="71"/>
      <c r="I57" s="71"/>
      <c r="J57" s="71"/>
      <c r="K57" s="71"/>
      <c r="L57" s="71"/>
    </row>
    <row r="58" spans="5:24" x14ac:dyDescent="0.25">
      <c r="E58" s="71"/>
      <c r="F58" s="71"/>
      <c r="G58" s="71"/>
      <c r="H58" s="71"/>
      <c r="I58" s="71"/>
      <c r="J58" s="71"/>
      <c r="K58" s="71"/>
      <c r="L58" s="71"/>
    </row>
    <row r="59" spans="5:24" x14ac:dyDescent="0.25">
      <c r="E59" s="71"/>
      <c r="F59" s="71"/>
      <c r="G59" s="71"/>
      <c r="H59" s="71"/>
      <c r="I59" s="71"/>
      <c r="J59" s="71"/>
      <c r="K59" s="71"/>
      <c r="L59" s="71"/>
    </row>
    <row r="60" spans="5:24" x14ac:dyDescent="0.25">
      <c r="E60" s="71"/>
      <c r="F60" s="71"/>
      <c r="G60" s="71"/>
      <c r="H60" s="71"/>
      <c r="I60" s="71"/>
      <c r="J60" s="71"/>
      <c r="K60" s="71"/>
      <c r="L60" s="71"/>
    </row>
    <row r="61" spans="5:24" x14ac:dyDescent="0.25">
      <c r="E61" s="71"/>
      <c r="F61" s="71"/>
      <c r="G61" s="71"/>
      <c r="H61" s="71"/>
      <c r="I61" s="71"/>
      <c r="J61" s="71"/>
      <c r="K61" s="71"/>
      <c r="L61" s="71"/>
    </row>
    <row r="62" spans="5:24" x14ac:dyDescent="0.25">
      <c r="E62" s="71"/>
      <c r="F62" s="71"/>
      <c r="G62" s="71"/>
      <c r="H62" s="71"/>
      <c r="I62" s="71"/>
      <c r="J62" s="71"/>
      <c r="K62" s="71"/>
      <c r="L62" s="71"/>
    </row>
    <row r="63" spans="5:24" x14ac:dyDescent="0.25">
      <c r="E63" s="71"/>
      <c r="F63" s="71"/>
      <c r="G63" s="71"/>
      <c r="H63" s="71"/>
      <c r="I63" s="71"/>
      <c r="J63" s="71"/>
      <c r="K63" s="71"/>
      <c r="L63" s="71"/>
    </row>
    <row r="64" spans="5:24" x14ac:dyDescent="0.25">
      <c r="E64" s="71"/>
      <c r="F64" s="71"/>
      <c r="G64" s="71"/>
      <c r="H64" s="71"/>
      <c r="I64" s="71"/>
      <c r="J64" s="71"/>
      <c r="K64" s="71"/>
      <c r="L64" s="71"/>
    </row>
    <row r="65" spans="5:12" x14ac:dyDescent="0.25">
      <c r="E65" s="71"/>
      <c r="F65" s="71"/>
      <c r="G65" s="71"/>
      <c r="H65" s="71"/>
      <c r="I65" s="71"/>
      <c r="J65" s="71"/>
      <c r="K65" s="71"/>
      <c r="L65" s="71"/>
    </row>
    <row r="66" spans="5:12" x14ac:dyDescent="0.25">
      <c r="E66" s="71"/>
      <c r="F66" s="71"/>
      <c r="G66" s="71"/>
      <c r="H66" s="71"/>
      <c r="I66" s="71"/>
      <c r="J66" s="71"/>
      <c r="K66" s="71"/>
      <c r="L66" s="71"/>
    </row>
    <row r="67" spans="5:12" x14ac:dyDescent="0.25">
      <c r="E67" s="71"/>
      <c r="F67" s="71"/>
      <c r="G67" s="71"/>
      <c r="H67" s="71"/>
      <c r="I67" s="71"/>
      <c r="J67" s="71"/>
      <c r="K67" s="71"/>
      <c r="L67" s="71"/>
    </row>
    <row r="68" spans="5:12" x14ac:dyDescent="0.25">
      <c r="E68" s="71"/>
      <c r="F68" s="71"/>
      <c r="G68" s="71"/>
      <c r="H68" s="71"/>
      <c r="I68" s="71"/>
      <c r="J68" s="71"/>
      <c r="K68" s="71"/>
      <c r="L68" s="71"/>
    </row>
    <row r="69" spans="5:12" x14ac:dyDescent="0.25">
      <c r="E69" s="71"/>
      <c r="F69" s="71"/>
      <c r="G69" s="71"/>
      <c r="H69" s="71"/>
      <c r="I69" s="71"/>
      <c r="J69" s="71"/>
      <c r="K69" s="71"/>
      <c r="L69" s="71"/>
    </row>
  </sheetData>
  <sheetProtection algorithmName="SHA-512" hashValue="LXUjgVMro1t/3FTHeb0+X8cB7niKeHgyG8Wp8wRcRx8Lu4dkpDzptfsmPfB9mm/9y5JR6wneqnaFME/HxYJBDA==" saltValue="kUBHoNGsGvYOO1e0BX1xag==" spinCount="100000" sheet="1" objects="1" scenarios="1"/>
  <dataConsolidate/>
  <mergeCells count="3">
    <mergeCell ref="E23:I24"/>
    <mergeCell ref="O53:P54"/>
    <mergeCell ref="A1:M2"/>
  </mergeCells>
  <phoneticPr fontId="1" type="noConversion"/>
  <conditionalFormatting sqref="J24:K24">
    <cfRule type="cellIs" dxfId="1" priority="2" operator="greaterThan">
      <formula>1</formula>
    </cfRule>
  </conditionalFormatting>
  <conditionalFormatting sqref="W54">
    <cfRule type="cellIs" dxfId="0" priority="1" operator="greaterThan">
      <formula>1.2</formula>
    </cfRule>
  </conditionalFormatting>
  <dataValidations count="2">
    <dataValidation type="list" allowBlank="1" showInputMessage="1" showErrorMessage="1" sqref="Z20:Z29 AB34:AB43" xr:uid="{DF2E5428-E293-40D5-85CA-8E095C5F50BE}">
      <formula1>"是,否"</formula1>
    </dataValidation>
    <dataValidation type="list" allowBlank="1" showInputMessage="1" showErrorMessage="1" sqref="AB20:AB29" xr:uid="{6D9EEA51-0287-41C9-8DA0-0449FB4D321F}">
      <formula1>"国家级,省市级"</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1E744DA6-733F-4B04-98BE-CA1166CFEF6C}">
          <x14:formula1>
            <xm:f>论文专利!$I$3:$I$8</xm:f>
          </x14:formula1>
          <xm:sqref>J6:J21</xm:sqref>
        </x14:dataValidation>
        <x14:dataValidation type="list" allowBlank="1" showInputMessage="1" showErrorMessage="1" xr:uid="{90A8F182-632A-4474-89CF-E396F8825661}">
          <x14:formula1>
            <xm:f>荣誉!$B$4:$B$12</xm:f>
          </x14:formula1>
          <xm:sqref>O16</xm:sqref>
        </x14:dataValidation>
        <x14:dataValidation type="list" allowBlank="1" showInputMessage="1" showErrorMessage="1" xr:uid="{0B9C8E28-D7CE-423B-ACA0-CFC69D5A4E01}">
          <x14:formula1>
            <xm:f>赛事!$N$4:$N$8</xm:f>
          </x14:formula1>
          <xm:sqref>T6:T51</xm:sqref>
        </x14:dataValidation>
        <x14:dataValidation type="list" allowBlank="1" showInputMessage="1" showErrorMessage="1" xr:uid="{41DB9C4B-8284-4D8B-883B-9E87C4D712FE}">
          <x14:formula1>
            <xm:f>赛事!$O$4:$O$8</xm:f>
          </x14:formula1>
          <xm:sqref>U6:U51 V8</xm:sqref>
        </x14:dataValidation>
        <x14:dataValidation type="list" allowBlank="1" showInputMessage="1" showErrorMessage="1" xr:uid="{909A41EB-9137-4A30-A62B-6C45B597C373}">
          <x14:formula1>
            <xm:f>兵役!$B$8:$B$9</xm:f>
          </x14:formula1>
          <xm:sqref>Z6:Z15</xm:sqref>
        </x14:dataValidation>
        <x14:dataValidation type="list" allowBlank="1" showInputMessage="1" showErrorMessage="1" xr:uid="{7D447B96-DC27-481B-A3D9-CA10B3585ACB}">
          <x14:formula1>
            <xm:f>兵役!$C$4:$C$8</xm:f>
          </x14:formula1>
          <xm:sqref>AA6:AA15</xm:sqref>
        </x14:dataValidation>
        <x14:dataValidation type="list" allowBlank="1" showInputMessage="1" showErrorMessage="1" xr:uid="{2E10BE56-661D-4061-A925-A752BE06762E}">
          <x14:formula1>
            <xm:f>荣誉!$B$4:$B$14</xm:f>
          </x14:formula1>
          <xm:sqref>AH6:AH15</xm:sqref>
        </x14:dataValidation>
        <x14:dataValidation type="list" allowBlank="1" showInputMessage="1" showErrorMessage="1" xr:uid="{FCCF84E3-44FA-44F4-B3B4-32507EB9171E}">
          <x14:formula1>
            <xm:f>体育!$B$4:$B$16</xm:f>
          </x14:formula1>
          <xm:sqref>AH20:AH29</xm:sqref>
        </x14:dataValidation>
        <x14:dataValidation type="list" allowBlank="1" showInputMessage="1" showErrorMessage="1" xr:uid="{90A2C0ED-3730-42BC-86F3-C6AA5C9D77F3}">
          <x14:formula1>
            <xm:f>美育!$B$6:$B$13</xm:f>
          </x14:formula1>
          <xm:sqref>AH34:AH43</xm:sqref>
        </x14:dataValidation>
        <x14:dataValidation type="list" allowBlank="1" showInputMessage="1" showErrorMessage="1" xr:uid="{96292BD1-9524-48A2-8DBB-3B4EB61F215B}">
          <x14:formula1>
            <xm:f>赛事!$H$4:$H$9</xm:f>
          </x14:formula1>
          <xm:sqref>S6:S51</xm:sqref>
        </x14:dataValidation>
        <x14:dataValidation type="list" allowBlank="1" showInputMessage="1" showErrorMessage="1" xr:uid="{A07494A8-A00B-4988-8A1C-0FCCBE82B9E6}">
          <x14:formula1>
            <xm:f>论文专利!$G$2:$G$7</xm:f>
          </x14:formula1>
          <xm:sqref>G6:G21</xm:sqref>
        </x14:dataValidation>
        <x14:dataValidation type="list" allowBlank="1" showInputMessage="1" showErrorMessage="1" xr:uid="{1190B651-55E3-4A4E-8972-886AFFE2C623}">
          <x14:formula1>
            <xm:f>论文专利!$H$3:$H$6</xm:f>
          </x14:formula1>
          <xm:sqref>I6:I21</xm:sqref>
        </x14:dataValidation>
        <x14:dataValidation type="list" allowBlank="1" showInputMessage="1" showErrorMessage="1" xr:uid="{67467E5E-11A3-42DC-AC22-160966D542D8}">
          <x14:formula1>
            <xm:f>赛事!$Q$3:$Q$71</xm:f>
          </x14:formula1>
          <xm:sqref>P6:P51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879F-CC98-4B89-9391-E097355327DD}">
  <dimension ref="A3:C11"/>
  <sheetViews>
    <sheetView workbookViewId="0">
      <selection activeCell="B7" sqref="B7"/>
    </sheetView>
  </sheetViews>
  <sheetFormatPr defaultRowHeight="14.4" x14ac:dyDescent="0.25"/>
  <cols>
    <col min="2" max="2" width="12.21875" customWidth="1"/>
  </cols>
  <sheetData>
    <row r="3" spans="1:3" x14ac:dyDescent="0.25">
      <c r="A3" s="4" t="s">
        <v>209</v>
      </c>
      <c r="B3" s="4" t="s">
        <v>192</v>
      </c>
      <c r="C3" s="4" t="s">
        <v>2</v>
      </c>
    </row>
    <row r="4" spans="1:3" x14ac:dyDescent="0.25">
      <c r="A4" s="2" t="s">
        <v>210</v>
      </c>
      <c r="B4" s="2" t="s">
        <v>194</v>
      </c>
      <c r="C4" s="2">
        <v>0.5</v>
      </c>
    </row>
    <row r="5" spans="1:3" x14ac:dyDescent="0.25">
      <c r="A5" s="2" t="s">
        <v>210</v>
      </c>
      <c r="B5" s="2" t="s">
        <v>195</v>
      </c>
      <c r="C5" s="2">
        <v>0.2</v>
      </c>
    </row>
    <row r="6" spans="1:3" x14ac:dyDescent="0.25">
      <c r="A6" s="2" t="s">
        <v>211</v>
      </c>
      <c r="B6" s="2" t="s">
        <v>194</v>
      </c>
      <c r="C6" s="2">
        <v>0</v>
      </c>
    </row>
    <row r="7" spans="1:3" x14ac:dyDescent="0.25">
      <c r="A7" s="2" t="s">
        <v>211</v>
      </c>
      <c r="B7" s="2" t="s">
        <v>195</v>
      </c>
      <c r="C7" s="2">
        <v>0</v>
      </c>
    </row>
    <row r="8" spans="1:3" x14ac:dyDescent="0.25">
      <c r="A8" s="2"/>
      <c r="B8" s="2" t="s">
        <v>194</v>
      </c>
      <c r="C8" s="2">
        <v>0</v>
      </c>
    </row>
    <row r="9" spans="1:3" x14ac:dyDescent="0.25">
      <c r="A9" s="2"/>
      <c r="B9" s="2" t="s">
        <v>195</v>
      </c>
      <c r="C9" s="2">
        <v>0</v>
      </c>
    </row>
    <row r="10" spans="1:3" x14ac:dyDescent="0.25">
      <c r="A10" s="2" t="s">
        <v>211</v>
      </c>
      <c r="B10" s="2"/>
      <c r="C10" s="2">
        <v>0</v>
      </c>
    </row>
    <row r="11" spans="1:3" x14ac:dyDescent="0.25">
      <c r="A11" s="2" t="s">
        <v>210</v>
      </c>
      <c r="B11" s="2"/>
      <c r="C11" s="2">
        <v>0</v>
      </c>
    </row>
  </sheetData>
  <sheetProtection algorithmName="SHA-512" hashValue="69bfWRaS6fRy5VJdzoaOIApN1YXRjPDxuiSeolXa7Yirztjs2ULRUcbkhceO5upR2UeeUhSWLk4McW89DLObkg==" saltValue="JX0wXq3Uguj1LnoEICBESQ==" spinCount="100000" sheet="1" objects="1" scenario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5C44-FB9D-44D1-B33C-5F89FEEA505F}">
  <dimension ref="B1:I51"/>
  <sheetViews>
    <sheetView workbookViewId="0">
      <selection activeCell="C3" sqref="C3"/>
    </sheetView>
  </sheetViews>
  <sheetFormatPr defaultRowHeight="14.4" x14ac:dyDescent="0.25"/>
  <cols>
    <col min="2" max="2" width="16.44140625" customWidth="1"/>
    <col min="3" max="3" width="15" customWidth="1"/>
    <col min="4" max="4" width="4.77734375" bestFit="1" customWidth="1"/>
    <col min="7" max="7" width="12.33203125" bestFit="1" customWidth="1"/>
    <col min="8" max="8" width="15" customWidth="1"/>
  </cols>
  <sheetData>
    <row r="1" spans="2:9" x14ac:dyDescent="0.25">
      <c r="G1" s="12" t="s">
        <v>28</v>
      </c>
    </row>
    <row r="2" spans="2:9" x14ac:dyDescent="0.25">
      <c r="B2" s="4" t="s">
        <v>0</v>
      </c>
      <c r="C2" s="4" t="s">
        <v>77</v>
      </c>
      <c r="D2" s="4" t="s">
        <v>1</v>
      </c>
      <c r="E2" s="4" t="s">
        <v>2</v>
      </c>
      <c r="G2" s="75" t="s">
        <v>0</v>
      </c>
      <c r="H2" s="76" t="s">
        <v>78</v>
      </c>
      <c r="I2" s="77" t="s">
        <v>19</v>
      </c>
    </row>
    <row r="3" spans="2:9" ht="28.8" x14ac:dyDescent="0.25">
      <c r="B3" s="78" t="s">
        <v>184</v>
      </c>
      <c r="C3" s="3" t="s">
        <v>23</v>
      </c>
      <c r="D3" s="3">
        <v>1</v>
      </c>
      <c r="E3" s="2">
        <v>2.4</v>
      </c>
      <c r="G3" s="78" t="s">
        <v>184</v>
      </c>
      <c r="H3" s="1" t="s">
        <v>22</v>
      </c>
      <c r="I3" s="79">
        <v>1</v>
      </c>
    </row>
    <row r="4" spans="2:9" ht="28.8" x14ac:dyDescent="0.25">
      <c r="B4" s="78" t="s">
        <v>184</v>
      </c>
      <c r="C4" s="3" t="s">
        <v>25</v>
      </c>
      <c r="D4" s="3">
        <v>2</v>
      </c>
      <c r="E4" s="2">
        <v>1.2</v>
      </c>
      <c r="G4" s="78" t="s">
        <v>185</v>
      </c>
      <c r="H4" s="1" t="s">
        <v>24</v>
      </c>
      <c r="I4" s="79">
        <v>2</v>
      </c>
    </row>
    <row r="5" spans="2:9" ht="28.8" x14ac:dyDescent="0.25">
      <c r="B5" s="78" t="s">
        <v>184</v>
      </c>
      <c r="C5" s="3" t="s">
        <v>27</v>
      </c>
      <c r="D5" s="3">
        <v>1</v>
      </c>
      <c r="E5" s="2">
        <v>1.8</v>
      </c>
      <c r="G5" s="78" t="s">
        <v>186</v>
      </c>
      <c r="H5" s="1" t="s">
        <v>26</v>
      </c>
      <c r="I5" s="79">
        <v>3</v>
      </c>
    </row>
    <row r="6" spans="2:9" ht="28.8" x14ac:dyDescent="0.25">
      <c r="B6" s="78" t="s">
        <v>184</v>
      </c>
      <c r="C6" s="3" t="s">
        <v>27</v>
      </c>
      <c r="D6" s="2">
        <v>2</v>
      </c>
      <c r="E6" s="2">
        <v>0.6</v>
      </c>
      <c r="G6" s="78" t="s">
        <v>3</v>
      </c>
      <c r="H6" s="1" t="s">
        <v>227</v>
      </c>
      <c r="I6" s="79">
        <v>4</v>
      </c>
    </row>
    <row r="7" spans="2:9" x14ac:dyDescent="0.25">
      <c r="B7" s="78" t="s">
        <v>184</v>
      </c>
      <c r="C7" s="3" t="s">
        <v>227</v>
      </c>
      <c r="D7" s="2">
        <v>2</v>
      </c>
      <c r="E7" s="2">
        <f>2.4/D7</f>
        <v>1.2</v>
      </c>
      <c r="G7" s="78" t="s">
        <v>84</v>
      </c>
      <c r="I7" s="79">
        <v>5</v>
      </c>
    </row>
    <row r="8" spans="2:9" x14ac:dyDescent="0.25">
      <c r="B8" s="78" t="s">
        <v>184</v>
      </c>
      <c r="C8" s="3" t="s">
        <v>227</v>
      </c>
      <c r="D8" s="2">
        <v>3</v>
      </c>
      <c r="E8" s="2">
        <f>2.4/D8</f>
        <v>0.79999999999999993</v>
      </c>
      <c r="G8" s="78"/>
      <c r="I8" s="79">
        <v>6</v>
      </c>
    </row>
    <row r="9" spans="2:9" x14ac:dyDescent="0.25">
      <c r="B9" s="78" t="s">
        <v>184</v>
      </c>
      <c r="C9" s="3" t="s">
        <v>227</v>
      </c>
      <c r="D9" s="2">
        <v>4</v>
      </c>
      <c r="E9" s="2">
        <f>2.4/D9</f>
        <v>0.6</v>
      </c>
      <c r="G9" s="78"/>
      <c r="I9" s="79"/>
    </row>
    <row r="10" spans="2:9" x14ac:dyDescent="0.25">
      <c r="B10" s="78" t="s">
        <v>184</v>
      </c>
      <c r="C10" s="3" t="s">
        <v>227</v>
      </c>
      <c r="D10" s="2">
        <v>5</v>
      </c>
      <c r="E10" s="2">
        <f>2.4/D10</f>
        <v>0.48</v>
      </c>
      <c r="G10" s="78"/>
      <c r="I10" s="79"/>
    </row>
    <row r="11" spans="2:9" x14ac:dyDescent="0.25">
      <c r="B11" s="78" t="s">
        <v>184</v>
      </c>
      <c r="C11" s="3" t="s">
        <v>227</v>
      </c>
      <c r="D11" s="2">
        <v>6</v>
      </c>
      <c r="E11" s="2">
        <f>2.4/D11</f>
        <v>0.39999999999999997</v>
      </c>
      <c r="G11" s="80"/>
      <c r="H11" s="81"/>
      <c r="I11" s="82"/>
    </row>
    <row r="12" spans="2:9" ht="28.8" x14ac:dyDescent="0.25">
      <c r="B12" s="78" t="s">
        <v>185</v>
      </c>
      <c r="C12" s="3" t="s">
        <v>23</v>
      </c>
      <c r="D12" s="3">
        <v>1</v>
      </c>
      <c r="E12" s="2">
        <v>2.4</v>
      </c>
    </row>
    <row r="13" spans="2:9" ht="28.8" x14ac:dyDescent="0.25">
      <c r="B13" s="78" t="s">
        <v>185</v>
      </c>
      <c r="C13" s="3" t="s">
        <v>25</v>
      </c>
      <c r="D13" s="3">
        <v>2</v>
      </c>
      <c r="E13" s="2">
        <v>1.2</v>
      </c>
    </row>
    <row r="14" spans="2:9" ht="28.8" x14ac:dyDescent="0.25">
      <c r="B14" s="78" t="s">
        <v>185</v>
      </c>
      <c r="C14" s="3" t="s">
        <v>27</v>
      </c>
      <c r="D14" s="3">
        <v>1</v>
      </c>
      <c r="E14" s="2">
        <v>1.8</v>
      </c>
    </row>
    <row r="15" spans="2:9" ht="28.8" x14ac:dyDescent="0.25">
      <c r="B15" s="78" t="s">
        <v>185</v>
      </c>
      <c r="C15" s="3" t="s">
        <v>27</v>
      </c>
      <c r="D15" s="2">
        <v>2</v>
      </c>
      <c r="E15" s="2">
        <v>0.6</v>
      </c>
    </row>
    <row r="16" spans="2:9" x14ac:dyDescent="0.25">
      <c r="B16" s="78" t="s">
        <v>185</v>
      </c>
      <c r="C16" s="3" t="s">
        <v>227</v>
      </c>
      <c r="D16" s="2">
        <v>2</v>
      </c>
      <c r="E16" s="2">
        <f>2.4/D16</f>
        <v>1.2</v>
      </c>
    </row>
    <row r="17" spans="2:5" x14ac:dyDescent="0.25">
      <c r="B17" s="78" t="s">
        <v>185</v>
      </c>
      <c r="C17" s="3" t="s">
        <v>227</v>
      </c>
      <c r="D17" s="2">
        <v>3</v>
      </c>
      <c r="E17" s="2">
        <f>2.4/D17</f>
        <v>0.79999999999999993</v>
      </c>
    </row>
    <row r="18" spans="2:5" x14ac:dyDescent="0.25">
      <c r="B18" s="78" t="s">
        <v>185</v>
      </c>
      <c r="C18" s="3" t="s">
        <v>227</v>
      </c>
      <c r="D18" s="2">
        <v>4</v>
      </c>
      <c r="E18" s="2">
        <f>2.4/D18</f>
        <v>0.6</v>
      </c>
    </row>
    <row r="19" spans="2:5" x14ac:dyDescent="0.25">
      <c r="B19" s="78" t="s">
        <v>185</v>
      </c>
      <c r="C19" s="3" t="s">
        <v>227</v>
      </c>
      <c r="D19" s="2">
        <v>5</v>
      </c>
      <c r="E19" s="2">
        <f>2.4/D19</f>
        <v>0.48</v>
      </c>
    </row>
    <row r="20" spans="2:5" x14ac:dyDescent="0.25">
      <c r="B20" s="78" t="s">
        <v>185</v>
      </c>
      <c r="C20" s="3" t="s">
        <v>227</v>
      </c>
      <c r="D20" s="2">
        <v>6</v>
      </c>
      <c r="E20" s="2">
        <f>2.4/D20</f>
        <v>0.39999999999999997</v>
      </c>
    </row>
    <row r="21" spans="2:5" ht="28.8" x14ac:dyDescent="0.25">
      <c r="B21" s="78" t="s">
        <v>186</v>
      </c>
      <c r="C21" s="3" t="s">
        <v>23</v>
      </c>
      <c r="D21" s="3">
        <v>1</v>
      </c>
      <c r="E21" s="2">
        <v>2.4</v>
      </c>
    </row>
    <row r="22" spans="2:5" ht="28.8" x14ac:dyDescent="0.25">
      <c r="B22" s="78" t="s">
        <v>186</v>
      </c>
      <c r="C22" s="3" t="s">
        <v>25</v>
      </c>
      <c r="D22" s="3">
        <v>2</v>
      </c>
      <c r="E22" s="2">
        <v>1.2</v>
      </c>
    </row>
    <row r="23" spans="2:5" ht="28.8" x14ac:dyDescent="0.25">
      <c r="B23" s="78" t="s">
        <v>186</v>
      </c>
      <c r="C23" s="3" t="s">
        <v>27</v>
      </c>
      <c r="D23" s="3">
        <v>1</v>
      </c>
      <c r="E23" s="2">
        <v>1.8</v>
      </c>
    </row>
    <row r="24" spans="2:5" ht="28.8" x14ac:dyDescent="0.25">
      <c r="B24" s="78" t="s">
        <v>186</v>
      </c>
      <c r="C24" s="3" t="s">
        <v>27</v>
      </c>
      <c r="D24" s="2">
        <v>2</v>
      </c>
      <c r="E24" s="2">
        <v>0.6</v>
      </c>
    </row>
    <row r="25" spans="2:5" x14ac:dyDescent="0.25">
      <c r="B25" s="78" t="s">
        <v>186</v>
      </c>
      <c r="C25" s="3" t="s">
        <v>227</v>
      </c>
      <c r="D25" s="2">
        <v>2</v>
      </c>
      <c r="E25" s="2">
        <f>2.4/D25</f>
        <v>1.2</v>
      </c>
    </row>
    <row r="26" spans="2:5" x14ac:dyDescent="0.25">
      <c r="B26" s="78" t="s">
        <v>186</v>
      </c>
      <c r="C26" s="3" t="s">
        <v>227</v>
      </c>
      <c r="D26" s="2">
        <v>3</v>
      </c>
      <c r="E26" s="2">
        <f>2.4/D26</f>
        <v>0.79999999999999993</v>
      </c>
    </row>
    <row r="27" spans="2:5" x14ac:dyDescent="0.25">
      <c r="B27" s="78" t="s">
        <v>186</v>
      </c>
      <c r="C27" s="3" t="s">
        <v>227</v>
      </c>
      <c r="D27" s="2">
        <v>4</v>
      </c>
      <c r="E27" s="2">
        <f>2.4/D27</f>
        <v>0.6</v>
      </c>
    </row>
    <row r="28" spans="2:5" x14ac:dyDescent="0.25">
      <c r="B28" s="78" t="s">
        <v>186</v>
      </c>
      <c r="C28" s="3" t="s">
        <v>227</v>
      </c>
      <c r="D28" s="2">
        <v>5</v>
      </c>
      <c r="E28" s="2">
        <f>2.4/D28</f>
        <v>0.48</v>
      </c>
    </row>
    <row r="29" spans="2:5" x14ac:dyDescent="0.25">
      <c r="B29" s="78" t="s">
        <v>186</v>
      </c>
      <c r="C29" s="3" t="s">
        <v>227</v>
      </c>
      <c r="D29" s="2">
        <v>6</v>
      </c>
      <c r="E29" s="2">
        <f>2.4/D29</f>
        <v>0.39999999999999997</v>
      </c>
    </row>
    <row r="30" spans="2:5" ht="28.8" x14ac:dyDescent="0.25">
      <c r="B30" s="2" t="s">
        <v>3</v>
      </c>
      <c r="C30" s="3" t="s">
        <v>23</v>
      </c>
      <c r="D30" s="3">
        <v>1</v>
      </c>
      <c r="E30" s="2">
        <v>2.4</v>
      </c>
    </row>
    <row r="31" spans="2:5" ht="28.8" x14ac:dyDescent="0.25">
      <c r="B31" s="2" t="s">
        <v>3</v>
      </c>
      <c r="C31" s="3" t="s">
        <v>25</v>
      </c>
      <c r="D31" s="3">
        <v>2</v>
      </c>
      <c r="E31" s="2">
        <v>1.2</v>
      </c>
    </row>
    <row r="32" spans="2:5" ht="28.8" x14ac:dyDescent="0.25">
      <c r="B32" s="2" t="s">
        <v>3</v>
      </c>
      <c r="C32" s="3" t="s">
        <v>27</v>
      </c>
      <c r="D32" s="3">
        <v>1</v>
      </c>
      <c r="E32" s="2">
        <v>1.8</v>
      </c>
    </row>
    <row r="33" spans="2:5" ht="28.8" x14ac:dyDescent="0.25">
      <c r="B33" s="2" t="s">
        <v>3</v>
      </c>
      <c r="C33" s="3" t="s">
        <v>27</v>
      </c>
      <c r="D33" s="2">
        <v>2</v>
      </c>
      <c r="E33" s="2">
        <v>0.6</v>
      </c>
    </row>
    <row r="34" spans="2:5" x14ac:dyDescent="0.25">
      <c r="B34" s="2" t="s">
        <v>84</v>
      </c>
      <c r="C34" s="3"/>
      <c r="D34" s="3"/>
      <c r="E34" s="2" t="s">
        <v>42</v>
      </c>
    </row>
    <row r="35" spans="2:5" x14ac:dyDescent="0.25">
      <c r="C35" s="1"/>
      <c r="D35" s="1"/>
    </row>
    <row r="36" spans="2:5" x14ac:dyDescent="0.25">
      <c r="C36" s="1"/>
      <c r="D36" s="1"/>
    </row>
    <row r="37" spans="2:5" x14ac:dyDescent="0.25">
      <c r="C37" s="1"/>
      <c r="D37" s="1"/>
    </row>
    <row r="38" spans="2:5" x14ac:dyDescent="0.25">
      <c r="C38" s="1"/>
      <c r="D38" s="1"/>
    </row>
    <row r="39" spans="2:5" x14ac:dyDescent="0.25">
      <c r="C39" s="1"/>
      <c r="D39" s="1"/>
    </row>
    <row r="40" spans="2:5" x14ac:dyDescent="0.25">
      <c r="C40" s="1"/>
      <c r="D40" s="1"/>
    </row>
    <row r="41" spans="2:5" x14ac:dyDescent="0.25">
      <c r="C41" s="1"/>
      <c r="D41" s="1"/>
    </row>
    <row r="42" spans="2:5" x14ac:dyDescent="0.25">
      <c r="C42" s="1"/>
      <c r="D42" s="1"/>
    </row>
    <row r="43" spans="2:5" x14ac:dyDescent="0.25">
      <c r="C43" s="1"/>
      <c r="D43" s="1"/>
    </row>
    <row r="44" spans="2:5" x14ac:dyDescent="0.25">
      <c r="C44" s="1"/>
      <c r="D44" s="1"/>
    </row>
    <row r="45" spans="2:5" x14ac:dyDescent="0.25">
      <c r="C45" s="1"/>
      <c r="D45" s="1"/>
    </row>
    <row r="46" spans="2:5" x14ac:dyDescent="0.25">
      <c r="C46" s="1"/>
      <c r="D46" s="1"/>
    </row>
    <row r="47" spans="2:5" x14ac:dyDescent="0.25">
      <c r="C47" s="1"/>
      <c r="D47" s="1"/>
    </row>
    <row r="48" spans="2:5" x14ac:dyDescent="0.25">
      <c r="C48" s="1"/>
      <c r="D48" s="1"/>
    </row>
    <row r="49" spans="3:4" x14ac:dyDescent="0.25">
      <c r="C49" s="1"/>
      <c r="D49" s="1"/>
    </row>
    <row r="50" spans="3:4" x14ac:dyDescent="0.25">
      <c r="C50" s="1"/>
      <c r="D50" s="1"/>
    </row>
    <row r="51" spans="3:4" x14ac:dyDescent="0.25">
      <c r="C51" s="1"/>
      <c r="D51" s="1"/>
    </row>
  </sheetData>
  <sheetProtection sheet="1" objects="1" scenarios="1"/>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86BE-2695-4AE4-828C-849B70B056B0}">
  <dimension ref="B2:U75"/>
  <sheetViews>
    <sheetView topLeftCell="H10" workbookViewId="0">
      <selection activeCell="Q23" sqref="Q23"/>
    </sheetView>
  </sheetViews>
  <sheetFormatPr defaultRowHeight="14.4" x14ac:dyDescent="0.25"/>
  <cols>
    <col min="1" max="1" width="2.77734375" customWidth="1"/>
    <col min="2" max="2" width="4.88671875" bestFit="1" customWidth="1"/>
    <col min="3" max="3" width="15.44140625" customWidth="1"/>
    <col min="4" max="4" width="17.109375" customWidth="1"/>
    <col min="5" max="5" width="4.77734375" bestFit="1" customWidth="1"/>
    <col min="6" max="6" width="2.44140625" customWidth="1"/>
    <col min="7" max="7" width="19.21875" customWidth="1"/>
    <col min="8" max="8" width="18.21875" customWidth="1"/>
    <col min="9" max="9" width="2.88671875" customWidth="1"/>
    <col min="11" max="11" width="4.77734375" bestFit="1" customWidth="1"/>
    <col min="12" max="12" width="5.109375" bestFit="1" customWidth="1"/>
    <col min="13" max="13" width="3.44140625" customWidth="1"/>
    <col min="14" max="14" width="8.44140625" bestFit="1" customWidth="1"/>
    <col min="15" max="15" width="4.77734375" bestFit="1" customWidth="1"/>
    <col min="16" max="16" width="3.88671875" customWidth="1"/>
    <col min="17" max="17" width="54.5546875" customWidth="1"/>
    <col min="18" max="18" width="16.5546875" customWidth="1"/>
    <col min="21" max="21" width="10.33203125" customWidth="1"/>
  </cols>
  <sheetData>
    <row r="2" spans="2:21" ht="15.05" thickBot="1" x14ac:dyDescent="0.3">
      <c r="B2" s="4" t="s">
        <v>0</v>
      </c>
      <c r="C2" s="4" t="s">
        <v>17</v>
      </c>
      <c r="D2" s="4" t="s">
        <v>13</v>
      </c>
      <c r="E2" s="4" t="s">
        <v>2</v>
      </c>
      <c r="G2" s="12" t="s">
        <v>28</v>
      </c>
      <c r="J2" s="5" t="s">
        <v>15</v>
      </c>
      <c r="K2" s="5" t="s">
        <v>1</v>
      </c>
      <c r="L2" s="4" t="s">
        <v>14</v>
      </c>
      <c r="N2" s="12" t="s">
        <v>28</v>
      </c>
      <c r="Q2" s="4" t="s">
        <v>39</v>
      </c>
      <c r="R2" s="4" t="s">
        <v>44</v>
      </c>
      <c r="S2" s="101" t="s">
        <v>40</v>
      </c>
      <c r="T2" s="102"/>
      <c r="U2" s="102"/>
    </row>
    <row r="3" spans="2:21" x14ac:dyDescent="0.25">
      <c r="B3" s="2" t="s">
        <v>16</v>
      </c>
      <c r="C3" s="3" t="s">
        <v>217</v>
      </c>
      <c r="D3" s="3" t="s">
        <v>4</v>
      </c>
      <c r="E3" s="2">
        <v>2.4</v>
      </c>
      <c r="G3" s="6" t="s">
        <v>21</v>
      </c>
      <c r="H3" s="13" t="s">
        <v>20</v>
      </c>
      <c r="J3" s="3">
        <v>1</v>
      </c>
      <c r="K3" s="3">
        <v>1</v>
      </c>
      <c r="L3" s="2">
        <v>1</v>
      </c>
      <c r="N3" s="6" t="s">
        <v>18</v>
      </c>
      <c r="O3" s="7" t="s">
        <v>19</v>
      </c>
      <c r="Q3" s="91" t="s">
        <v>221</v>
      </c>
      <c r="R3" s="92" t="s">
        <v>217</v>
      </c>
      <c r="S3" s="102"/>
      <c r="T3" s="102"/>
      <c r="U3" s="102"/>
    </row>
    <row r="4" spans="2:21" x14ac:dyDescent="0.25">
      <c r="B4" s="2" t="s">
        <v>16</v>
      </c>
      <c r="C4" s="3" t="s">
        <v>217</v>
      </c>
      <c r="D4" s="3" t="s">
        <v>6</v>
      </c>
      <c r="E4" s="2">
        <v>1.8</v>
      </c>
      <c r="G4" s="14" t="s">
        <v>5</v>
      </c>
      <c r="H4" s="15" t="s">
        <v>4</v>
      </c>
      <c r="J4" s="2">
        <v>2</v>
      </c>
      <c r="K4" s="2">
        <v>1</v>
      </c>
      <c r="L4" s="2">
        <v>0.7</v>
      </c>
      <c r="N4" s="8">
        <v>1</v>
      </c>
      <c r="O4" s="9">
        <v>1</v>
      </c>
      <c r="Q4" s="2" t="s">
        <v>222</v>
      </c>
      <c r="R4" s="92" t="s">
        <v>217</v>
      </c>
      <c r="S4" s="102"/>
      <c r="T4" s="102"/>
      <c r="U4" s="102"/>
    </row>
    <row r="5" spans="2:21" x14ac:dyDescent="0.25">
      <c r="B5" s="2" t="s">
        <v>16</v>
      </c>
      <c r="C5" s="3" t="s">
        <v>217</v>
      </c>
      <c r="D5" s="3" t="s">
        <v>7</v>
      </c>
      <c r="E5" s="2">
        <v>1.2</v>
      </c>
      <c r="G5" s="14" t="s">
        <v>8</v>
      </c>
      <c r="H5" s="15" t="s">
        <v>6</v>
      </c>
      <c r="J5" s="2">
        <v>2</v>
      </c>
      <c r="K5" s="2">
        <v>2</v>
      </c>
      <c r="L5" s="2">
        <v>0.5</v>
      </c>
      <c r="N5" s="8">
        <v>2</v>
      </c>
      <c r="O5" s="9">
        <v>2</v>
      </c>
      <c r="Q5" s="2" t="s">
        <v>223</v>
      </c>
      <c r="R5" s="92" t="s">
        <v>217</v>
      </c>
      <c r="S5" s="102"/>
      <c r="T5" s="102"/>
      <c r="U5" s="102"/>
    </row>
    <row r="6" spans="2:21" x14ac:dyDescent="0.25">
      <c r="B6" s="2" t="s">
        <v>16</v>
      </c>
      <c r="C6" s="3" t="s">
        <v>218</v>
      </c>
      <c r="D6" s="3" t="s">
        <v>4</v>
      </c>
      <c r="E6" s="2">
        <v>1.2</v>
      </c>
      <c r="G6" s="14" t="s">
        <v>9</v>
      </c>
      <c r="H6" s="15" t="s">
        <v>7</v>
      </c>
      <c r="J6" s="3">
        <v>3</v>
      </c>
      <c r="K6" s="2">
        <v>1</v>
      </c>
      <c r="L6" s="2">
        <v>0.65</v>
      </c>
      <c r="N6" s="8">
        <v>3</v>
      </c>
      <c r="O6" s="9">
        <v>3</v>
      </c>
      <c r="Q6" s="2" t="s">
        <v>136</v>
      </c>
      <c r="R6" s="3" t="s">
        <v>5</v>
      </c>
      <c r="S6" s="102"/>
      <c r="T6" s="102"/>
      <c r="U6" s="102"/>
    </row>
    <row r="7" spans="2:21" x14ac:dyDescent="0.25">
      <c r="B7" s="2" t="s">
        <v>16</v>
      </c>
      <c r="C7" s="3" t="s">
        <v>218</v>
      </c>
      <c r="D7" s="3" t="s">
        <v>6</v>
      </c>
      <c r="E7" s="2">
        <v>0.9</v>
      </c>
      <c r="G7" s="14" t="s">
        <v>10</v>
      </c>
      <c r="H7" s="9" t="s">
        <v>180</v>
      </c>
      <c r="J7" s="3">
        <v>3</v>
      </c>
      <c r="K7" s="2">
        <v>2</v>
      </c>
      <c r="L7" s="2">
        <v>0.45</v>
      </c>
      <c r="N7" s="8">
        <v>4</v>
      </c>
      <c r="O7" s="9">
        <v>4</v>
      </c>
      <c r="Q7" s="66" t="s">
        <v>137</v>
      </c>
      <c r="R7" s="3" t="s">
        <v>127</v>
      </c>
      <c r="S7" s="102"/>
      <c r="T7" s="102"/>
      <c r="U7" s="102"/>
    </row>
    <row r="8" spans="2:21" ht="15.05" thickBot="1" x14ac:dyDescent="0.3">
      <c r="B8" s="2" t="s">
        <v>16</v>
      </c>
      <c r="C8" s="3" t="s">
        <v>218</v>
      </c>
      <c r="D8" s="3" t="s">
        <v>7</v>
      </c>
      <c r="E8" s="2">
        <v>0.6</v>
      </c>
      <c r="G8" s="14" t="s">
        <v>11</v>
      </c>
      <c r="H8" s="9" t="s">
        <v>181</v>
      </c>
      <c r="J8" s="3">
        <v>3</v>
      </c>
      <c r="K8" s="2">
        <v>3</v>
      </c>
      <c r="L8" s="2">
        <v>0.2</v>
      </c>
      <c r="N8" s="10">
        <v>5</v>
      </c>
      <c r="O8" s="11">
        <v>5</v>
      </c>
      <c r="Q8" s="2" t="s">
        <v>138</v>
      </c>
      <c r="R8" s="3" t="s">
        <v>5</v>
      </c>
      <c r="S8" s="102"/>
      <c r="T8" s="102"/>
      <c r="U8" s="102"/>
    </row>
    <row r="9" spans="2:21" x14ac:dyDescent="0.25">
      <c r="B9" s="2" t="s">
        <v>16</v>
      </c>
      <c r="C9" s="3" t="s">
        <v>5</v>
      </c>
      <c r="D9" s="3" t="s">
        <v>4</v>
      </c>
      <c r="E9" s="2">
        <v>2.4</v>
      </c>
      <c r="G9" s="14" t="s">
        <v>12</v>
      </c>
      <c r="H9" s="9" t="s">
        <v>183</v>
      </c>
      <c r="J9" s="3">
        <v>4</v>
      </c>
      <c r="K9" s="2">
        <v>1</v>
      </c>
      <c r="L9" s="2">
        <v>0.62</v>
      </c>
      <c r="Q9" s="91" t="s">
        <v>212</v>
      </c>
      <c r="R9" s="3" t="s">
        <v>5</v>
      </c>
      <c r="S9" s="102"/>
      <c r="T9" s="102"/>
      <c r="U9" s="102"/>
    </row>
    <row r="10" spans="2:21" x14ac:dyDescent="0.25">
      <c r="B10" s="2" t="s">
        <v>16</v>
      </c>
      <c r="C10" s="3" t="s">
        <v>5</v>
      </c>
      <c r="D10" s="3" t="s">
        <v>6</v>
      </c>
      <c r="E10" s="2">
        <v>1.8</v>
      </c>
      <c r="G10" s="14" t="s">
        <v>127</v>
      </c>
      <c r="H10" s="9"/>
      <c r="J10" s="3">
        <v>4</v>
      </c>
      <c r="K10" s="2">
        <v>2</v>
      </c>
      <c r="L10" s="2">
        <v>0.4</v>
      </c>
      <c r="Q10" s="2" t="s">
        <v>139</v>
      </c>
      <c r="R10" s="3" t="s">
        <v>5</v>
      </c>
      <c r="S10" s="102"/>
      <c r="T10" s="102"/>
      <c r="U10" s="102"/>
    </row>
    <row r="11" spans="2:21" x14ac:dyDescent="0.25">
      <c r="B11" s="2" t="s">
        <v>16</v>
      </c>
      <c r="C11" s="3" t="s">
        <v>5</v>
      </c>
      <c r="D11" s="3" t="s">
        <v>7</v>
      </c>
      <c r="E11" s="2">
        <v>1.2</v>
      </c>
      <c r="G11" s="14" t="s">
        <v>128</v>
      </c>
      <c r="H11" s="9"/>
      <c r="J11" s="3">
        <v>4</v>
      </c>
      <c r="K11" s="2">
        <v>3</v>
      </c>
      <c r="L11" s="2">
        <v>0.2</v>
      </c>
      <c r="Q11" s="91" t="s">
        <v>224</v>
      </c>
      <c r="R11" s="92" t="s">
        <v>218</v>
      </c>
      <c r="S11" s="102"/>
      <c r="T11" s="102"/>
      <c r="U11" s="102"/>
    </row>
    <row r="12" spans="2:21" x14ac:dyDescent="0.25">
      <c r="B12" s="2" t="s">
        <v>16</v>
      </c>
      <c r="C12" s="3" t="s">
        <v>8</v>
      </c>
      <c r="D12" s="3" t="s">
        <v>4</v>
      </c>
      <c r="E12" s="2">
        <v>1.2</v>
      </c>
      <c r="G12" s="14" t="s">
        <v>129</v>
      </c>
      <c r="H12" s="9"/>
      <c r="J12" s="3">
        <v>4</v>
      </c>
      <c r="K12" s="2">
        <v>4</v>
      </c>
      <c r="L12" s="2">
        <v>0.18</v>
      </c>
      <c r="Q12" s="2" t="s">
        <v>225</v>
      </c>
      <c r="R12" s="92" t="s">
        <v>218</v>
      </c>
    </row>
    <row r="13" spans="2:21" x14ac:dyDescent="0.25">
      <c r="B13" s="2" t="s">
        <v>16</v>
      </c>
      <c r="C13" s="3" t="s">
        <v>8</v>
      </c>
      <c r="D13" s="3" t="s">
        <v>6</v>
      </c>
      <c r="E13" s="2">
        <v>0.9</v>
      </c>
      <c r="G13" s="14" t="s">
        <v>130</v>
      </c>
      <c r="H13" s="9"/>
      <c r="J13" s="3">
        <v>5</v>
      </c>
      <c r="K13" s="2">
        <v>1</v>
      </c>
      <c r="L13" s="2">
        <v>0.6</v>
      </c>
      <c r="Q13" s="2" t="s">
        <v>226</v>
      </c>
      <c r="R13" s="92" t="s">
        <v>218</v>
      </c>
    </row>
    <row r="14" spans="2:21" x14ac:dyDescent="0.25">
      <c r="B14" s="2" t="s">
        <v>16</v>
      </c>
      <c r="C14" s="3" t="s">
        <v>9</v>
      </c>
      <c r="D14" s="3" t="s">
        <v>4</v>
      </c>
      <c r="E14" s="2">
        <v>1.2</v>
      </c>
      <c r="G14" s="14" t="s">
        <v>131</v>
      </c>
      <c r="H14" s="9"/>
      <c r="J14" s="3">
        <v>5</v>
      </c>
      <c r="K14" s="2">
        <v>2</v>
      </c>
      <c r="L14" s="2">
        <v>0.37</v>
      </c>
      <c r="Q14" s="2" t="s">
        <v>140</v>
      </c>
      <c r="R14" s="3" t="s">
        <v>8</v>
      </c>
    </row>
    <row r="15" spans="2:21" x14ac:dyDescent="0.25">
      <c r="B15" s="2" t="s">
        <v>16</v>
      </c>
      <c r="C15" s="3" t="s">
        <v>9</v>
      </c>
      <c r="D15" s="3" t="s">
        <v>6</v>
      </c>
      <c r="E15" s="2">
        <v>0.9</v>
      </c>
      <c r="G15" s="14" t="s">
        <v>132</v>
      </c>
      <c r="H15" s="9"/>
      <c r="J15" s="3">
        <v>5</v>
      </c>
      <c r="K15" s="2">
        <v>3</v>
      </c>
      <c r="L15" s="2">
        <v>0.2</v>
      </c>
      <c r="Q15" s="66" t="s">
        <v>141</v>
      </c>
      <c r="R15" s="3" t="s">
        <v>128</v>
      </c>
    </row>
    <row r="16" spans="2:21" ht="15.05" thickBot="1" x14ac:dyDescent="0.3">
      <c r="B16" s="2" t="s">
        <v>16</v>
      </c>
      <c r="C16" s="3" t="s">
        <v>9</v>
      </c>
      <c r="D16" s="3" t="s">
        <v>7</v>
      </c>
      <c r="E16" s="2">
        <v>0.6</v>
      </c>
      <c r="G16" s="16" t="s">
        <v>41</v>
      </c>
      <c r="H16" s="17"/>
      <c r="J16" s="3">
        <v>5</v>
      </c>
      <c r="K16" s="2">
        <v>4</v>
      </c>
      <c r="L16" s="2">
        <v>0.18</v>
      </c>
      <c r="Q16" s="91" t="s">
        <v>213</v>
      </c>
      <c r="R16" s="3" t="s">
        <v>8</v>
      </c>
    </row>
    <row r="17" spans="2:18" x14ac:dyDescent="0.25">
      <c r="B17" s="2" t="s">
        <v>16</v>
      </c>
      <c r="C17" s="3" t="s">
        <v>10</v>
      </c>
      <c r="D17" s="3" t="s">
        <v>4</v>
      </c>
      <c r="E17" s="2">
        <v>0.6</v>
      </c>
      <c r="H17" s="1"/>
      <c r="J17" s="3">
        <v>5</v>
      </c>
      <c r="K17" s="2">
        <v>5</v>
      </c>
      <c r="L17" s="2">
        <v>0.15</v>
      </c>
      <c r="Q17" s="2" t="s">
        <v>142</v>
      </c>
      <c r="R17" s="3" t="s">
        <v>8</v>
      </c>
    </row>
    <row r="18" spans="2:18" x14ac:dyDescent="0.25">
      <c r="B18" s="2" t="s">
        <v>16</v>
      </c>
      <c r="C18" s="3" t="s">
        <v>10</v>
      </c>
      <c r="D18" s="3" t="s">
        <v>6</v>
      </c>
      <c r="E18" s="2">
        <v>0.4</v>
      </c>
      <c r="H18" s="1"/>
      <c r="Q18" s="2" t="s">
        <v>143</v>
      </c>
      <c r="R18" s="3" t="s">
        <v>9</v>
      </c>
    </row>
    <row r="19" spans="2:18" x14ac:dyDescent="0.25">
      <c r="B19" s="2" t="s">
        <v>16</v>
      </c>
      <c r="C19" s="3" t="s">
        <v>11</v>
      </c>
      <c r="D19" s="3" t="s">
        <v>4</v>
      </c>
      <c r="E19" s="2">
        <v>0.6</v>
      </c>
      <c r="G19" s="67" t="s">
        <v>133</v>
      </c>
      <c r="H19" s="68"/>
      <c r="Q19" s="2" t="s">
        <v>144</v>
      </c>
      <c r="R19" s="3" t="s">
        <v>9</v>
      </c>
    </row>
    <row r="20" spans="2:18" x14ac:dyDescent="0.25">
      <c r="B20" s="2" t="s">
        <v>16</v>
      </c>
      <c r="C20" s="3" t="s">
        <v>11</v>
      </c>
      <c r="D20" s="3" t="s">
        <v>6</v>
      </c>
      <c r="E20" s="2">
        <v>0.4</v>
      </c>
      <c r="H20" s="1"/>
      <c r="Q20" s="2" t="s">
        <v>145</v>
      </c>
      <c r="R20" s="3" t="s">
        <v>9</v>
      </c>
    </row>
    <row r="21" spans="2:18" x14ac:dyDescent="0.25">
      <c r="B21" s="66"/>
      <c r="C21" s="3" t="s">
        <v>11</v>
      </c>
      <c r="D21" s="3" t="s">
        <v>7</v>
      </c>
      <c r="E21" s="2">
        <v>0.2</v>
      </c>
      <c r="G21" t="s">
        <v>182</v>
      </c>
      <c r="H21" s="1"/>
      <c r="Q21" s="2" t="s">
        <v>146</v>
      </c>
      <c r="R21" s="3" t="s">
        <v>9</v>
      </c>
    </row>
    <row r="22" spans="2:18" x14ac:dyDescent="0.25">
      <c r="B22" s="66"/>
      <c r="C22" s="74" t="s">
        <v>11</v>
      </c>
      <c r="D22" s="73" t="s">
        <v>180</v>
      </c>
      <c r="E22" s="2">
        <v>0.6</v>
      </c>
      <c r="H22" s="1"/>
      <c r="Q22" s="2" t="s">
        <v>147</v>
      </c>
      <c r="R22" s="3" t="s">
        <v>9</v>
      </c>
    </row>
    <row r="23" spans="2:18" x14ac:dyDescent="0.25">
      <c r="B23" s="66"/>
      <c r="C23" s="74" t="s">
        <v>11</v>
      </c>
      <c r="D23" s="73" t="s">
        <v>181</v>
      </c>
      <c r="E23" s="2">
        <v>0.4</v>
      </c>
      <c r="H23" s="1"/>
      <c r="Q23" s="93" t="s">
        <v>229</v>
      </c>
      <c r="R23" s="3" t="s">
        <v>9</v>
      </c>
    </row>
    <row r="24" spans="2:18" x14ac:dyDescent="0.25">
      <c r="C24" s="74" t="s">
        <v>11</v>
      </c>
      <c r="D24" s="73" t="s">
        <v>183</v>
      </c>
      <c r="E24" s="2">
        <v>0.2</v>
      </c>
      <c r="H24" s="1"/>
      <c r="Q24" s="2" t="s">
        <v>148</v>
      </c>
      <c r="R24" s="3" t="s">
        <v>9</v>
      </c>
    </row>
    <row r="25" spans="2:18" x14ac:dyDescent="0.25">
      <c r="C25" s="3" t="s">
        <v>12</v>
      </c>
      <c r="D25" s="3" t="s">
        <v>4</v>
      </c>
      <c r="E25" s="2">
        <v>0.3</v>
      </c>
      <c r="Q25" s="2" t="s">
        <v>149</v>
      </c>
      <c r="R25" s="3" t="s">
        <v>9</v>
      </c>
    </row>
    <row r="26" spans="2:18" x14ac:dyDescent="0.25">
      <c r="C26" s="3" t="s">
        <v>12</v>
      </c>
      <c r="D26" s="3" t="s">
        <v>6</v>
      </c>
      <c r="E26" s="2">
        <v>0.2</v>
      </c>
      <c r="Q26" s="2" t="s">
        <v>215</v>
      </c>
      <c r="R26" s="3" t="s">
        <v>9</v>
      </c>
    </row>
    <row r="27" spans="2:18" x14ac:dyDescent="0.25">
      <c r="C27" s="2" t="s">
        <v>219</v>
      </c>
      <c r="D27" s="3" t="s">
        <v>4</v>
      </c>
      <c r="E27" s="2">
        <v>2.4</v>
      </c>
      <c r="Q27" s="2" t="s">
        <v>150</v>
      </c>
      <c r="R27" s="3" t="s">
        <v>9</v>
      </c>
    </row>
    <row r="28" spans="2:18" x14ac:dyDescent="0.25">
      <c r="C28" s="2" t="s">
        <v>219</v>
      </c>
      <c r="D28" s="3" t="s">
        <v>6</v>
      </c>
      <c r="E28" s="2">
        <v>1.8</v>
      </c>
      <c r="Q28" s="2" t="s">
        <v>151</v>
      </c>
      <c r="R28" s="3" t="s">
        <v>9</v>
      </c>
    </row>
    <row r="29" spans="2:18" x14ac:dyDescent="0.25">
      <c r="C29" s="2" t="s">
        <v>219</v>
      </c>
      <c r="D29" s="3" t="s">
        <v>7</v>
      </c>
      <c r="E29" s="2">
        <v>1.2</v>
      </c>
      <c r="Q29" s="2" t="s">
        <v>152</v>
      </c>
      <c r="R29" s="3" t="s">
        <v>9</v>
      </c>
    </row>
    <row r="30" spans="2:18" x14ac:dyDescent="0.25">
      <c r="C30" s="2" t="s">
        <v>220</v>
      </c>
      <c r="D30" s="3" t="s">
        <v>4</v>
      </c>
      <c r="E30" s="2">
        <v>1.2</v>
      </c>
      <c r="Q30" s="2" t="s">
        <v>153</v>
      </c>
      <c r="R30" s="3" t="s">
        <v>9</v>
      </c>
    </row>
    <row r="31" spans="2:18" x14ac:dyDescent="0.25">
      <c r="C31" s="2" t="s">
        <v>220</v>
      </c>
      <c r="D31" s="3" t="s">
        <v>6</v>
      </c>
      <c r="E31" s="2">
        <v>0.9</v>
      </c>
      <c r="Q31" s="2" t="s">
        <v>154</v>
      </c>
      <c r="R31" s="3" t="s">
        <v>10</v>
      </c>
    </row>
    <row r="32" spans="2:18" x14ac:dyDescent="0.25">
      <c r="C32" s="2" t="s">
        <v>220</v>
      </c>
      <c r="D32" s="3" t="s">
        <v>7</v>
      </c>
      <c r="E32" s="2">
        <v>0.6</v>
      </c>
      <c r="Q32" s="2" t="s">
        <v>155</v>
      </c>
      <c r="R32" s="3" t="s">
        <v>10</v>
      </c>
    </row>
    <row r="33" spans="3:18" x14ac:dyDescent="0.25">
      <c r="C33" s="3" t="s">
        <v>127</v>
      </c>
      <c r="D33" s="3" t="s">
        <v>4</v>
      </c>
      <c r="E33" s="2">
        <v>2.4</v>
      </c>
      <c r="Q33" s="2" t="s">
        <v>156</v>
      </c>
      <c r="R33" s="3" t="s">
        <v>10</v>
      </c>
    </row>
    <row r="34" spans="3:18" x14ac:dyDescent="0.25">
      <c r="C34" s="3" t="s">
        <v>127</v>
      </c>
      <c r="D34" s="3" t="s">
        <v>6</v>
      </c>
      <c r="E34" s="2">
        <v>1.8</v>
      </c>
      <c r="Q34" s="2" t="s">
        <v>157</v>
      </c>
      <c r="R34" s="3" t="s">
        <v>10</v>
      </c>
    </row>
    <row r="35" spans="3:18" x14ac:dyDescent="0.25">
      <c r="C35" s="3" t="s">
        <v>127</v>
      </c>
      <c r="D35" s="3" t="s">
        <v>7</v>
      </c>
      <c r="E35" s="2">
        <v>1.2</v>
      </c>
      <c r="Q35" s="93" t="s">
        <v>230</v>
      </c>
      <c r="R35" s="3" t="s">
        <v>10</v>
      </c>
    </row>
    <row r="36" spans="3:18" x14ac:dyDescent="0.25">
      <c r="C36" s="3" t="s">
        <v>128</v>
      </c>
      <c r="D36" s="3" t="s">
        <v>4</v>
      </c>
      <c r="E36" s="2">
        <v>1.2</v>
      </c>
      <c r="Q36" s="2" t="s">
        <v>158</v>
      </c>
      <c r="R36" s="3" t="s">
        <v>10</v>
      </c>
    </row>
    <row r="37" spans="3:18" x14ac:dyDescent="0.25">
      <c r="C37" s="3" t="s">
        <v>128</v>
      </c>
      <c r="D37" s="3" t="s">
        <v>6</v>
      </c>
      <c r="E37" s="2">
        <v>0.9</v>
      </c>
      <c r="Q37" s="91" t="s">
        <v>214</v>
      </c>
      <c r="R37" s="3" t="s">
        <v>10</v>
      </c>
    </row>
    <row r="38" spans="3:18" x14ac:dyDescent="0.25">
      <c r="C38" s="3" t="s">
        <v>129</v>
      </c>
      <c r="D38" s="3" t="s">
        <v>4</v>
      </c>
      <c r="E38" s="2">
        <v>1.2</v>
      </c>
      <c r="Q38" s="2" t="s">
        <v>159</v>
      </c>
      <c r="R38" s="3" t="s">
        <v>10</v>
      </c>
    </row>
    <row r="39" spans="3:18" x14ac:dyDescent="0.25">
      <c r="C39" s="3" t="s">
        <v>129</v>
      </c>
      <c r="D39" s="3" t="s">
        <v>6</v>
      </c>
      <c r="E39" s="2">
        <v>0.9</v>
      </c>
      <c r="Q39" s="2" t="s">
        <v>160</v>
      </c>
      <c r="R39" s="3" t="s">
        <v>10</v>
      </c>
    </row>
    <row r="40" spans="3:18" x14ac:dyDescent="0.25">
      <c r="C40" s="3" t="s">
        <v>129</v>
      </c>
      <c r="D40" s="3" t="s">
        <v>7</v>
      </c>
      <c r="E40" s="2">
        <v>0.6</v>
      </c>
      <c r="Q40" s="2" t="s">
        <v>161</v>
      </c>
      <c r="R40" s="3" t="s">
        <v>10</v>
      </c>
    </row>
    <row r="41" spans="3:18" x14ac:dyDescent="0.25">
      <c r="C41" s="3" t="s">
        <v>130</v>
      </c>
      <c r="D41" s="3" t="s">
        <v>4</v>
      </c>
      <c r="E41" s="2">
        <v>0.6</v>
      </c>
      <c r="Q41" s="2" t="s">
        <v>162</v>
      </c>
      <c r="R41" s="3" t="s">
        <v>10</v>
      </c>
    </row>
    <row r="42" spans="3:18" x14ac:dyDescent="0.25">
      <c r="C42" s="3" t="s">
        <v>130</v>
      </c>
      <c r="D42" s="3" t="s">
        <v>6</v>
      </c>
      <c r="E42" s="2">
        <v>0.4</v>
      </c>
      <c r="Q42" s="2" t="s">
        <v>163</v>
      </c>
      <c r="R42" s="3" t="s">
        <v>10</v>
      </c>
    </row>
    <row r="43" spans="3:18" x14ac:dyDescent="0.25">
      <c r="C43" s="3" t="s">
        <v>131</v>
      </c>
      <c r="D43" s="3" t="s">
        <v>4</v>
      </c>
      <c r="E43" s="2">
        <v>0.6</v>
      </c>
      <c r="Q43" s="2" t="s">
        <v>203</v>
      </c>
      <c r="R43" s="3" t="s">
        <v>10</v>
      </c>
    </row>
    <row r="44" spans="3:18" x14ac:dyDescent="0.25">
      <c r="C44" s="3" t="s">
        <v>131</v>
      </c>
      <c r="D44" s="3" t="s">
        <v>6</v>
      </c>
      <c r="E44" s="2">
        <v>0.4</v>
      </c>
      <c r="Q44" s="2" t="s">
        <v>164</v>
      </c>
      <c r="R44" s="3" t="s">
        <v>11</v>
      </c>
    </row>
    <row r="45" spans="3:18" x14ac:dyDescent="0.25">
      <c r="C45" s="3" t="s">
        <v>131</v>
      </c>
      <c r="D45" s="3" t="s">
        <v>7</v>
      </c>
      <c r="E45" s="2">
        <v>0.2</v>
      </c>
      <c r="Q45" s="2" t="s">
        <v>165</v>
      </c>
      <c r="R45" s="3" t="s">
        <v>11</v>
      </c>
    </row>
    <row r="46" spans="3:18" x14ac:dyDescent="0.25">
      <c r="C46" s="3" t="s">
        <v>132</v>
      </c>
      <c r="D46" s="3" t="s">
        <v>4</v>
      </c>
      <c r="E46" s="2">
        <v>0.3</v>
      </c>
      <c r="Q46" s="2" t="s">
        <v>166</v>
      </c>
      <c r="R46" s="3" t="s">
        <v>11</v>
      </c>
    </row>
    <row r="47" spans="3:18" x14ac:dyDescent="0.25">
      <c r="C47" s="3" t="s">
        <v>132</v>
      </c>
      <c r="D47" s="3" t="s">
        <v>6</v>
      </c>
      <c r="E47" s="2">
        <v>0.2</v>
      </c>
      <c r="Q47" s="2" t="s">
        <v>167</v>
      </c>
      <c r="R47" s="3" t="s">
        <v>11</v>
      </c>
    </row>
    <row r="48" spans="3:18" x14ac:dyDescent="0.25">
      <c r="C48" s="3" t="s">
        <v>41</v>
      </c>
      <c r="D48" s="3" t="s">
        <v>4</v>
      </c>
      <c r="E48" s="2" t="s">
        <v>42</v>
      </c>
      <c r="Q48" s="94" t="s">
        <v>232</v>
      </c>
      <c r="R48" s="3" t="s">
        <v>11</v>
      </c>
    </row>
    <row r="49" spans="3:18" x14ac:dyDescent="0.25">
      <c r="C49" s="3" t="s">
        <v>41</v>
      </c>
      <c r="D49" s="3" t="s">
        <v>6</v>
      </c>
      <c r="E49" s="2" t="s">
        <v>42</v>
      </c>
      <c r="Q49" s="91" t="s">
        <v>216</v>
      </c>
      <c r="R49" s="3" t="s">
        <v>11</v>
      </c>
    </row>
    <row r="50" spans="3:18" x14ac:dyDescent="0.25">
      <c r="C50" s="3" t="s">
        <v>41</v>
      </c>
      <c r="D50" s="3" t="s">
        <v>7</v>
      </c>
      <c r="E50" s="2" t="s">
        <v>42</v>
      </c>
      <c r="Q50" s="94" t="s">
        <v>233</v>
      </c>
      <c r="R50" s="3" t="s">
        <v>11</v>
      </c>
    </row>
    <row r="51" spans="3:18" x14ac:dyDescent="0.25">
      <c r="Q51" s="2" t="s">
        <v>168</v>
      </c>
      <c r="R51" s="3" t="s">
        <v>11</v>
      </c>
    </row>
    <row r="52" spans="3:18" x14ac:dyDescent="0.25">
      <c r="Q52" s="2" t="s">
        <v>169</v>
      </c>
      <c r="R52" s="3" t="s">
        <v>11</v>
      </c>
    </row>
    <row r="53" spans="3:18" x14ac:dyDescent="0.25">
      <c r="Q53" s="2" t="s">
        <v>170</v>
      </c>
      <c r="R53" s="3" t="s">
        <v>11</v>
      </c>
    </row>
    <row r="54" spans="3:18" x14ac:dyDescent="0.25">
      <c r="Q54" s="2" t="s">
        <v>171</v>
      </c>
      <c r="R54" s="3" t="s">
        <v>11</v>
      </c>
    </row>
    <row r="55" spans="3:18" x14ac:dyDescent="0.25">
      <c r="Q55" s="2" t="s">
        <v>172</v>
      </c>
      <c r="R55" s="3" t="s">
        <v>11</v>
      </c>
    </row>
    <row r="56" spans="3:18" x14ac:dyDescent="0.25">
      <c r="Q56" s="2" t="s">
        <v>173</v>
      </c>
      <c r="R56" s="3" t="s">
        <v>11</v>
      </c>
    </row>
    <row r="57" spans="3:18" x14ac:dyDescent="0.25">
      <c r="Q57" s="2" t="s">
        <v>174</v>
      </c>
      <c r="R57" s="3" t="s">
        <v>11</v>
      </c>
    </row>
    <row r="58" spans="3:18" x14ac:dyDescent="0.25">
      <c r="Q58" s="2" t="s">
        <v>205</v>
      </c>
      <c r="R58" s="3" t="s">
        <v>11</v>
      </c>
    </row>
    <row r="59" spans="3:18" x14ac:dyDescent="0.25">
      <c r="Q59" s="2" t="s">
        <v>206</v>
      </c>
      <c r="R59" s="3" t="s">
        <v>11</v>
      </c>
    </row>
    <row r="60" spans="3:18" x14ac:dyDescent="0.25">
      <c r="Q60" s="94" t="s">
        <v>234</v>
      </c>
      <c r="R60" s="3" t="s">
        <v>11</v>
      </c>
    </row>
    <row r="61" spans="3:18" x14ac:dyDescent="0.25">
      <c r="Q61" s="94" t="s">
        <v>235</v>
      </c>
      <c r="R61" s="3" t="s">
        <v>11</v>
      </c>
    </row>
    <row r="62" spans="3:18" x14ac:dyDescent="0.25">
      <c r="Q62" s="2" t="s">
        <v>175</v>
      </c>
      <c r="R62" s="3" t="s">
        <v>12</v>
      </c>
    </row>
    <row r="63" spans="3:18" x14ac:dyDescent="0.25">
      <c r="Q63" s="2" t="s">
        <v>176</v>
      </c>
      <c r="R63" s="3" t="s">
        <v>12</v>
      </c>
    </row>
    <row r="64" spans="3:18" x14ac:dyDescent="0.25">
      <c r="Q64" s="93" t="s">
        <v>231</v>
      </c>
      <c r="R64" s="3" t="s">
        <v>12</v>
      </c>
    </row>
    <row r="65" spans="17:18" x14ac:dyDescent="0.25">
      <c r="Q65" s="2" t="s">
        <v>177</v>
      </c>
      <c r="R65" s="3" t="s">
        <v>12</v>
      </c>
    </row>
    <row r="66" spans="17:18" x14ac:dyDescent="0.25">
      <c r="Q66" s="94" t="s">
        <v>237</v>
      </c>
      <c r="R66" s="3" t="s">
        <v>207</v>
      </c>
    </row>
    <row r="67" spans="17:18" x14ac:dyDescent="0.25">
      <c r="Q67" s="2" t="s">
        <v>178</v>
      </c>
      <c r="R67" s="3" t="s">
        <v>12</v>
      </c>
    </row>
    <row r="68" spans="17:18" x14ac:dyDescent="0.25">
      <c r="Q68" s="2" t="s">
        <v>179</v>
      </c>
      <c r="R68" s="3" t="s">
        <v>12</v>
      </c>
    </row>
    <row r="69" spans="17:18" x14ac:dyDescent="0.25">
      <c r="Q69" s="2" t="s">
        <v>204</v>
      </c>
      <c r="R69" s="3" t="s">
        <v>207</v>
      </c>
    </row>
    <row r="70" spans="17:18" x14ac:dyDescent="0.25">
      <c r="Q70" s="94" t="s">
        <v>236</v>
      </c>
      <c r="R70" s="3" t="s">
        <v>207</v>
      </c>
    </row>
    <row r="71" spans="17:18" x14ac:dyDescent="0.25">
      <c r="Q71" s="2" t="s">
        <v>43</v>
      </c>
      <c r="R71" s="2" t="s">
        <v>41</v>
      </c>
    </row>
    <row r="75" spans="17:18" x14ac:dyDescent="0.25">
      <c r="Q75" s="67" t="s">
        <v>133</v>
      </c>
      <c r="R75" s="68"/>
    </row>
  </sheetData>
  <sheetProtection algorithmName="SHA-512" hashValue="wyYdETUXceWdS3X/Jl/lg5GGxVIBMOxi3gjTKhx6HIoRBabOn7ENOuGuEYiO1c0mYoELY7sg51F9766dw0/5kw==" saltValue="Kiu5n0WsjZ5OaAldHy4rLA==" spinCount="100000" sheet="1" objects="1" scenarios="1"/>
  <mergeCells count="1">
    <mergeCell ref="S2:U1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25A0-91D7-4155-A21D-7B08EF92610F}">
  <dimension ref="B3:D10"/>
  <sheetViews>
    <sheetView workbookViewId="0">
      <selection activeCell="D6" sqref="D6"/>
    </sheetView>
  </sheetViews>
  <sheetFormatPr defaultRowHeight="14.4" x14ac:dyDescent="0.25"/>
  <cols>
    <col min="2" max="2" width="12.77734375" customWidth="1"/>
    <col min="3" max="3" width="23.5546875" bestFit="1" customWidth="1"/>
  </cols>
  <sheetData>
    <row r="3" spans="2:4" x14ac:dyDescent="0.25">
      <c r="B3" s="4" t="s">
        <v>105</v>
      </c>
      <c r="C3" s="4" t="s">
        <v>106</v>
      </c>
      <c r="D3" s="4" t="s">
        <v>2</v>
      </c>
    </row>
    <row r="4" spans="2:4" x14ac:dyDescent="0.25">
      <c r="B4" s="2" t="s">
        <v>67</v>
      </c>
      <c r="C4" s="2" t="s">
        <v>69</v>
      </c>
      <c r="D4" s="2">
        <v>2.4</v>
      </c>
    </row>
    <row r="5" spans="2:4" x14ac:dyDescent="0.25">
      <c r="B5" s="2" t="s">
        <v>67</v>
      </c>
      <c r="C5" s="2" t="s">
        <v>70</v>
      </c>
      <c r="D5" s="2">
        <v>1.8</v>
      </c>
    </row>
    <row r="6" spans="2:4" x14ac:dyDescent="0.25">
      <c r="B6" s="2" t="s">
        <v>67</v>
      </c>
      <c r="C6" s="2" t="s">
        <v>71</v>
      </c>
      <c r="D6" s="2">
        <v>1.4</v>
      </c>
    </row>
    <row r="7" spans="2:4" x14ac:dyDescent="0.25">
      <c r="B7" s="2" t="s">
        <v>67</v>
      </c>
      <c r="C7" s="2" t="s">
        <v>68</v>
      </c>
      <c r="D7" s="2">
        <v>1.2</v>
      </c>
    </row>
    <row r="8" spans="2:4" x14ac:dyDescent="0.25">
      <c r="B8" s="2" t="s">
        <v>67</v>
      </c>
      <c r="C8" s="2" t="s">
        <v>72</v>
      </c>
      <c r="D8" s="2" t="s">
        <v>54</v>
      </c>
    </row>
    <row r="9" spans="2:4" x14ac:dyDescent="0.25">
      <c r="B9" s="2" t="s">
        <v>73</v>
      </c>
      <c r="C9" s="2" t="s">
        <v>68</v>
      </c>
      <c r="D9" s="2">
        <v>0</v>
      </c>
    </row>
    <row r="10" spans="2:4" x14ac:dyDescent="0.25">
      <c r="B10" s="2" t="s">
        <v>73</v>
      </c>
      <c r="C10" s="2"/>
      <c r="D10" s="2">
        <v>0</v>
      </c>
    </row>
  </sheetData>
  <sheetProtection algorithmName="SHA-512" hashValue="HUnRuzD7md3ShNnyhjH0+V9Yyr6SfGGEYz17EYvJ6FGtZsyRjo1kGyKvzIH+lpG1hLv2CNk4tYTip4h/MbvqaQ==" saltValue="qgUvyQgblnkWLQxD6wRr/Q==" spinCount="100000" sheet="1" objects="1" scenarios="1" formatCells="0" formatColumns="0" formatRows="0"/>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6B13-E76C-43F4-8AF3-39B6821748F3}">
  <dimension ref="B3:C14"/>
  <sheetViews>
    <sheetView workbookViewId="0">
      <selection activeCell="C7" sqref="C7"/>
    </sheetView>
  </sheetViews>
  <sheetFormatPr defaultRowHeight="14.4" x14ac:dyDescent="0.25"/>
  <cols>
    <col min="2" max="2" width="24.109375" bestFit="1" customWidth="1"/>
    <col min="3" max="3" width="4.77734375" bestFit="1" customWidth="1"/>
  </cols>
  <sheetData>
    <row r="3" spans="2:3" x14ac:dyDescent="0.25">
      <c r="B3" s="4" t="s">
        <v>35</v>
      </c>
      <c r="C3" s="4" t="s">
        <v>2</v>
      </c>
    </row>
    <row r="4" spans="2:3" x14ac:dyDescent="0.25">
      <c r="B4" s="2" t="s">
        <v>29</v>
      </c>
      <c r="C4" s="2">
        <v>0.3</v>
      </c>
    </row>
    <row r="5" spans="2:3" x14ac:dyDescent="0.25">
      <c r="B5" s="2" t="s">
        <v>30</v>
      </c>
      <c r="C5" s="2">
        <v>0.3</v>
      </c>
    </row>
    <row r="6" spans="2:3" x14ac:dyDescent="0.25">
      <c r="B6" s="2" t="s">
        <v>31</v>
      </c>
      <c r="C6" s="2">
        <v>0.3</v>
      </c>
    </row>
    <row r="7" spans="2:3" x14ac:dyDescent="0.25">
      <c r="B7" s="2" t="s">
        <v>32</v>
      </c>
      <c r="C7" s="2">
        <v>0.3</v>
      </c>
    </row>
    <row r="8" spans="2:3" x14ac:dyDescent="0.25">
      <c r="B8" s="2" t="s">
        <v>33</v>
      </c>
      <c r="C8" s="2">
        <v>0.3</v>
      </c>
    </row>
    <row r="9" spans="2:3" x14ac:dyDescent="0.25">
      <c r="B9" s="2" t="s">
        <v>34</v>
      </c>
      <c r="C9" s="2">
        <v>0.3</v>
      </c>
    </row>
    <row r="10" spans="2:3" x14ac:dyDescent="0.25">
      <c r="B10" s="2" t="s">
        <v>36</v>
      </c>
      <c r="C10" s="2">
        <v>0.2</v>
      </c>
    </row>
    <row r="11" spans="2:3" x14ac:dyDescent="0.25">
      <c r="B11" s="2" t="s">
        <v>37</v>
      </c>
      <c r="C11" s="2">
        <v>0.2</v>
      </c>
    </row>
    <row r="12" spans="2:3" x14ac:dyDescent="0.25">
      <c r="B12" s="2" t="s">
        <v>38</v>
      </c>
      <c r="C12" s="2">
        <v>0.2</v>
      </c>
    </row>
    <row r="13" spans="2:3" x14ac:dyDescent="0.25">
      <c r="B13" s="2" t="s">
        <v>45</v>
      </c>
      <c r="C13" s="2" t="s">
        <v>42</v>
      </c>
    </row>
    <row r="14" spans="2:3" x14ac:dyDescent="0.25">
      <c r="B14" s="2" t="s">
        <v>74</v>
      </c>
      <c r="C14" s="2">
        <v>0</v>
      </c>
    </row>
  </sheetData>
  <sheetProtection algorithmName="SHA-512" hashValue="OhtC8UNcje6ayUKThTUu/7BpkjuPLyS78dOF1GlsSZ/yUdThXkPyv5bGKkuzhXyGBM+DRbYn60o/kvzFf3hHZQ==" saltValue="m5Cmq8LZMdiVQg+UGhnH0A==" spinCount="100000" sheet="1" objects="1" scenarios="1" formatCells="0" formatColumns="0" formatRows="0"/>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54885-FD25-4A1D-AF94-A8EB60F710A6}">
  <dimension ref="B3:C16"/>
  <sheetViews>
    <sheetView workbookViewId="0">
      <selection activeCell="T6" sqref="T6"/>
    </sheetView>
  </sheetViews>
  <sheetFormatPr defaultRowHeight="14.4" x14ac:dyDescent="0.25"/>
  <cols>
    <col min="2" max="2" width="47.33203125" customWidth="1"/>
  </cols>
  <sheetData>
    <row r="3" spans="2:3" x14ac:dyDescent="0.25">
      <c r="B3" s="4" t="s">
        <v>55</v>
      </c>
      <c r="C3" s="4" t="s">
        <v>2</v>
      </c>
    </row>
    <row r="4" spans="2:3" x14ac:dyDescent="0.25">
      <c r="B4" s="2" t="s">
        <v>56</v>
      </c>
      <c r="C4" s="2">
        <v>2.4</v>
      </c>
    </row>
    <row r="5" spans="2:3" x14ac:dyDescent="0.25">
      <c r="B5" s="2" t="s">
        <v>57</v>
      </c>
      <c r="C5" s="2">
        <v>2.4</v>
      </c>
    </row>
    <row r="6" spans="2:3" x14ac:dyDescent="0.25">
      <c r="B6" s="2" t="s">
        <v>58</v>
      </c>
      <c r="C6" s="2">
        <v>0.6</v>
      </c>
    </row>
    <row r="7" spans="2:3" x14ac:dyDescent="0.25">
      <c r="B7" s="2" t="s">
        <v>59</v>
      </c>
      <c r="C7" s="2">
        <v>0.6</v>
      </c>
    </row>
    <row r="8" spans="2:3" x14ac:dyDescent="0.25">
      <c r="B8" s="2" t="s">
        <v>60</v>
      </c>
      <c r="C8" s="2">
        <v>0.6</v>
      </c>
    </row>
    <row r="9" spans="2:3" x14ac:dyDescent="0.25">
      <c r="B9" s="2" t="s">
        <v>61</v>
      </c>
      <c r="C9" s="2">
        <v>0.3</v>
      </c>
    </row>
    <row r="10" spans="2:3" x14ac:dyDescent="0.25">
      <c r="B10" s="2" t="s">
        <v>62</v>
      </c>
      <c r="C10" s="2">
        <v>0.3</v>
      </c>
    </row>
    <row r="11" spans="2:3" x14ac:dyDescent="0.25">
      <c r="B11" s="2" t="s">
        <v>63</v>
      </c>
      <c r="C11" s="2">
        <v>0.3</v>
      </c>
    </row>
    <row r="12" spans="2:3" x14ac:dyDescent="0.25">
      <c r="B12" s="2" t="s">
        <v>64</v>
      </c>
      <c r="C12" s="2">
        <v>0.3</v>
      </c>
    </row>
    <row r="13" spans="2:3" x14ac:dyDescent="0.25">
      <c r="B13" s="2" t="s">
        <v>65</v>
      </c>
      <c r="C13" s="2">
        <v>0.2</v>
      </c>
    </row>
    <row r="14" spans="2:3" x14ac:dyDescent="0.25">
      <c r="B14" s="2" t="s">
        <v>66</v>
      </c>
      <c r="C14" s="2">
        <v>0.2</v>
      </c>
    </row>
    <row r="15" spans="2:3" x14ac:dyDescent="0.25">
      <c r="B15" s="2" t="s">
        <v>53</v>
      </c>
      <c r="C15" s="2" t="s">
        <v>54</v>
      </c>
    </row>
    <row r="16" spans="2:3" x14ac:dyDescent="0.25">
      <c r="B16" s="2" t="s">
        <v>68</v>
      </c>
      <c r="C16" s="2">
        <v>0</v>
      </c>
    </row>
  </sheetData>
  <sheetProtection algorithmName="SHA-512" hashValue="PD9tTxo78gK6kG0q+gBSkTOUuwHeb6Srje0R2DdoD6BKZbHDQ0lyagoogbcGPbdYOXTW2Dk/E2FnfN4shvr66w==" saltValue="zJSS//bLDLEh1VeJ1JPl1w==" spinCount="100000" sheet="1" objects="1" scenarios="1" formatColumns="0" formatRows="0"/>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747E9-C607-43E4-8792-CA5F642888DC}">
  <dimension ref="B5:C13"/>
  <sheetViews>
    <sheetView topLeftCell="A3" workbookViewId="0">
      <selection activeCell="T6" sqref="T6"/>
    </sheetView>
  </sheetViews>
  <sheetFormatPr defaultRowHeight="14.4" x14ac:dyDescent="0.25"/>
  <cols>
    <col min="2" max="2" width="38.88671875" customWidth="1"/>
  </cols>
  <sheetData>
    <row r="5" spans="2:3" x14ac:dyDescent="0.25">
      <c r="B5" s="4" t="s">
        <v>52</v>
      </c>
      <c r="C5" s="4" t="s">
        <v>2</v>
      </c>
    </row>
    <row r="6" spans="2:3" x14ac:dyDescent="0.25">
      <c r="B6" s="2" t="s">
        <v>46</v>
      </c>
      <c r="C6" s="2">
        <v>2.4</v>
      </c>
    </row>
    <row r="7" spans="2:3" x14ac:dyDescent="0.25">
      <c r="B7" s="2" t="s">
        <v>47</v>
      </c>
      <c r="C7" s="2">
        <v>1.2</v>
      </c>
    </row>
    <row r="8" spans="2:3" x14ac:dyDescent="0.25">
      <c r="B8" s="2" t="s">
        <v>48</v>
      </c>
      <c r="C8" s="2">
        <v>0.6</v>
      </c>
    </row>
    <row r="9" spans="2:3" x14ac:dyDescent="0.25">
      <c r="B9" s="2" t="s">
        <v>49</v>
      </c>
      <c r="C9" s="2">
        <v>0.3</v>
      </c>
    </row>
    <row r="10" spans="2:3" x14ac:dyDescent="0.25">
      <c r="B10" s="2" t="s">
        <v>50</v>
      </c>
      <c r="C10" s="2">
        <v>0.3</v>
      </c>
    </row>
    <row r="11" spans="2:3" x14ac:dyDescent="0.25">
      <c r="B11" s="2" t="s">
        <v>51</v>
      </c>
      <c r="C11" s="2">
        <v>0.2</v>
      </c>
    </row>
    <row r="12" spans="2:3" x14ac:dyDescent="0.25">
      <c r="B12" s="2" t="s">
        <v>53</v>
      </c>
      <c r="C12" s="2" t="s">
        <v>54</v>
      </c>
    </row>
    <row r="13" spans="2:3" x14ac:dyDescent="0.25">
      <c r="B13" s="2" t="s">
        <v>68</v>
      </c>
      <c r="C13" s="2">
        <v>0</v>
      </c>
    </row>
  </sheetData>
  <sheetProtection algorithmName="SHA-512" hashValue="bEvBQtmLjBL4bvVE1acJrAE85TjMTg0AtQ9hsfRx7RTQdbvyj+YB2RhR077N8l+lpB6uqBqwsHSx+IeXwYOYQQ==" saltValue="BtX3o+FsGCoUY6FvsO3iaQ==" spinCount="100000" sheet="1" objects="1" scenarios="1" formatColumns="0" formatRows="0"/>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信息填写</vt:lpstr>
      <vt:lpstr>志愿服务</vt:lpstr>
      <vt:lpstr>论文专利</vt:lpstr>
      <vt:lpstr>赛事</vt:lpstr>
      <vt:lpstr>兵役</vt:lpstr>
      <vt:lpstr>荣誉</vt:lpstr>
      <vt:lpstr>体育</vt:lpstr>
      <vt:lpstr>美育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Shangguan</dc:creator>
  <cp:lastModifiedBy>lyq</cp:lastModifiedBy>
  <dcterms:created xsi:type="dcterms:W3CDTF">2023-09-14T13:15:10Z</dcterms:created>
  <dcterms:modified xsi:type="dcterms:W3CDTF">2025-08-18T00:56:50Z</dcterms:modified>
</cp:coreProperties>
</file>